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chody  I półrocze 2021" sheetId="1" r:id="rId1"/>
  </sheets>
  <definedNames>
    <definedName name="_xlnm.Print_Titles" localSheetId="0">'dochody  I półrocze 2021'!$5:$6</definedName>
  </definedNames>
  <calcPr fullCalcOnLoad="1"/>
</workbook>
</file>

<file path=xl/sharedStrings.xml><?xml version="1.0" encoding="utf-8"?>
<sst xmlns="http://schemas.openxmlformats.org/spreadsheetml/2006/main" count="327" uniqueCount="231">
  <si>
    <t>Klasyfikacja budżetowa dział/rozdział/§</t>
  </si>
  <si>
    <t>Nazwa</t>
  </si>
  <si>
    <t>Plan po zmianach</t>
  </si>
  <si>
    <t>Wykonanie</t>
  </si>
  <si>
    <t>%</t>
  </si>
  <si>
    <t>010</t>
  </si>
  <si>
    <t>ROLNICTWO I ŁOWIECTWO</t>
  </si>
  <si>
    <t>01010</t>
  </si>
  <si>
    <t>INFRASTRUKTURA WODOCIĄGOWA I SANITACYJNA WSI</t>
  </si>
  <si>
    <t>01095</t>
  </si>
  <si>
    <t>POZOSTAŁA DZIAŁALNOŚĆ</t>
  </si>
  <si>
    <t>0830</t>
  </si>
  <si>
    <t>Wpływy z usług</t>
  </si>
  <si>
    <t>0910</t>
  </si>
  <si>
    <t>Odsetki od nieterminowych wpłat z tytułu podatków i opłat</t>
  </si>
  <si>
    <t>0920</t>
  </si>
  <si>
    <t>Pozostałe odsetki</t>
  </si>
  <si>
    <t>2010</t>
  </si>
  <si>
    <t>020</t>
  </si>
  <si>
    <t>LEŚNICTWO</t>
  </si>
  <si>
    <t>Wpływy z usług - czynsz dzierżawny</t>
  </si>
  <si>
    <t>700</t>
  </si>
  <si>
    <t>GOSPODARKA MIESZKANIOWA</t>
  </si>
  <si>
    <t>70005</t>
  </si>
  <si>
    <t>GOSPODARKA GRUNTAMI I NIERUCHOMOŚCIAMI</t>
  </si>
  <si>
    <t>0470</t>
  </si>
  <si>
    <t>Wieczyste użytkowanie</t>
  </si>
  <si>
    <t>0750</t>
  </si>
  <si>
    <t>Wpływy z najmu i dzierżawy</t>
  </si>
  <si>
    <t>Wpływy ze sprzedaży składników majątkowych</t>
  </si>
  <si>
    <t>70095</t>
  </si>
  <si>
    <t>Wpływy z usług - czynsz, C.O.</t>
  </si>
  <si>
    <t>710</t>
  </si>
  <si>
    <t>DZIAŁALNOŚĆ USŁUGOWA</t>
  </si>
  <si>
    <t>CMENTARZE</t>
  </si>
  <si>
    <t>0970</t>
  </si>
  <si>
    <t>Wpływy z różnych dochodów</t>
  </si>
  <si>
    <t>750</t>
  </si>
  <si>
    <t>ADMINISTRACJA PUBLICZNA</t>
  </si>
  <si>
    <t>75011</t>
  </si>
  <si>
    <t>URZĘDY WOJEWÓDZKIE</t>
  </si>
  <si>
    <t>Dotacja celowa na zadania zlecone</t>
  </si>
  <si>
    <t>2360</t>
  </si>
  <si>
    <t>Dochody jst zw. z real. zadań zleconych</t>
  </si>
  <si>
    <t>75023</t>
  </si>
  <si>
    <t>URZĘDY GMIN</t>
  </si>
  <si>
    <t>Usługi pozostałe</t>
  </si>
  <si>
    <t>Pozostałe dochody</t>
  </si>
  <si>
    <t>751</t>
  </si>
  <si>
    <t>URZĘDY NACZELNYCH ORGANÓW WŁADZY PAŃSTW., ...</t>
  </si>
  <si>
    <t>75101</t>
  </si>
  <si>
    <t>756</t>
  </si>
  <si>
    <t>DOCHODY OD OS. PRAWNYCH, OS. FIZ., I INNYCH JEDN.</t>
  </si>
  <si>
    <t>75601</t>
  </si>
  <si>
    <t>WPŁ. Z POD. DOCHOD. OD SOÓB FIZYCZNYCH (ZAS. OGÓLNE, KARTA PODAT., RYCZAŁT)</t>
  </si>
  <si>
    <t>0350</t>
  </si>
  <si>
    <t>Wpływ pod.doch.os.fiz.-podatek w formie karty podatkowej</t>
  </si>
  <si>
    <t>75615</t>
  </si>
  <si>
    <t>WPŁ. Z POD. ROLNEGO, LEŚNEGO, PCC, SPADKÓW I DAROWIZN ORAZ POD. I OPŁ. LOKALNYCH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</si>
  <si>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</si>
  <si>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</si>
  <si>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</si>
  <si>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</si>
  <si>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</si>
  <si>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</si>
  <si>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</si>
  <si>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</si>
  <si>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0460</t>
  </si>
  <si>
    <t>0500</t>
  </si>
  <si>
    <t>Podatek od czynn.cywilno-prawnych</t>
  </si>
  <si>
    <t>75616</t>
  </si>
  <si>
    <t>WPŁ. Z POD. ROLNEGO, LEŚNEGO, PCC, SPADKÓW I DAROWIZN ORAZ POD. I OPŁ. LOKALNYCH OD OSÓB FIZYCZNYCH</t>
  </si>
  <si>
    <t>0360</t>
  </si>
  <si>
    <t>Podatek od spadków i darowizn</t>
  </si>
  <si>
    <t>0410</t>
  </si>
  <si>
    <t>Opłata skarbowa</t>
  </si>
  <si>
    <t>75621</t>
  </si>
  <si>
    <t>0010</t>
  </si>
  <si>
    <t>Udziały pod. doch.od osób fizycz.</t>
  </si>
  <si>
    <t>0020</t>
  </si>
  <si>
    <t>758</t>
  </si>
  <si>
    <t>RÓŻNE ROZLICZENIA</t>
  </si>
  <si>
    <t>75801</t>
  </si>
  <si>
    <t>CZĘŚĆ OŚWIATOWA SUBW. OGÓLNEJ</t>
  </si>
  <si>
    <t>2920</t>
  </si>
  <si>
    <t>75807</t>
  </si>
  <si>
    <t>CZĘŚĆ WYRÓWNAWCZA SUBW. OGÓLNEJ</t>
  </si>
  <si>
    <t>801</t>
  </si>
  <si>
    <t>OŚWIATA I WYCHOWANIE</t>
  </si>
  <si>
    <t>2030</t>
  </si>
  <si>
    <t>80104</t>
  </si>
  <si>
    <t>PRZEDSZKOLA</t>
  </si>
  <si>
    <t>Dotacja celowa na zadania własne</t>
  </si>
  <si>
    <t>0480</t>
  </si>
  <si>
    <t>852</t>
  </si>
  <si>
    <t>POMOC SPOŁECZNA</t>
  </si>
  <si>
    <t>Dotacja celowa - zadania zlecone</t>
  </si>
  <si>
    <t>85213</t>
  </si>
  <si>
    <t>SKŁADKI NA UBEZP. ZDROWOTNE  ZA OSOB. POBIER. ŚWIADCZ.</t>
  </si>
  <si>
    <t>85214</t>
  </si>
  <si>
    <t>ZASIŁKI I POMOC W NATURZE ORAZ SKŁ. NA UBEZP. SPOŁ.</t>
  </si>
  <si>
    <t>85219</t>
  </si>
  <si>
    <t>OŚRODKI POMOCY SPOŁECZNEJ</t>
  </si>
  <si>
    <t>85228</t>
  </si>
  <si>
    <t>USŁUGI OPIEKUŃCZE I SPECJALISTYCZNE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</si>
  <si>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</si>
  <si>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</si>
  <si>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</si>
  <si>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</si>
  <si>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</si>
  <si>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</si>
  <si>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90095</t>
  </si>
  <si>
    <t>plan</t>
  </si>
  <si>
    <t>PLAN P/Z</t>
  </si>
  <si>
    <t>WYKONANIE</t>
  </si>
  <si>
    <t>własne</t>
  </si>
  <si>
    <t>dot. Cel na zad. Własne inw</t>
  </si>
  <si>
    <t>dot na zad. Wł i zlecone</t>
  </si>
  <si>
    <t>subwencje</t>
  </si>
  <si>
    <t>02095</t>
  </si>
  <si>
    <t>UDZIAŁY GMIN W PODATKACH STAN. DOCHÓD BUDŻETU PAŃST.</t>
  </si>
  <si>
    <t>600</t>
  </si>
  <si>
    <t>TRANSPORT I ŁĄCZNOŚĆ</t>
  </si>
  <si>
    <t>DROGI PUBLICZNE GMINNE</t>
  </si>
  <si>
    <t>2680</t>
  </si>
  <si>
    <t>Rekompensaty utraconych dochodów w pod. i opł. lokalnych</t>
  </si>
  <si>
    <t>Wpływy z opłaty eksploatacyjnej</t>
  </si>
  <si>
    <t>Odsetki od nieterminowych wpłat z tyt. podat. i opłat</t>
  </si>
  <si>
    <t>0590</t>
  </si>
  <si>
    <t>80103</t>
  </si>
  <si>
    <t>90020</t>
  </si>
  <si>
    <t>Wpływy z opłat za koncesje i licencje</t>
  </si>
  <si>
    <t>0400</t>
  </si>
  <si>
    <t>Wpływy z opłaty produktowej</t>
  </si>
  <si>
    <t>Wpływy z opłat za zezwolenia na sprzedaż alk.</t>
  </si>
  <si>
    <t>75618</t>
  </si>
  <si>
    <t>85216</t>
  </si>
  <si>
    <t>90019</t>
  </si>
  <si>
    <t>0770</t>
  </si>
  <si>
    <t>Subwencja ogólna  z budżetu 
państwa</t>
  </si>
  <si>
    <t>Subwencja ogólna  z budżetu
 państwa</t>
  </si>
  <si>
    <t xml:space="preserve">Pozostałe dochody </t>
  </si>
  <si>
    <t>80148</t>
  </si>
  <si>
    <t>STOŁÓWKI SZKOLNE</t>
  </si>
  <si>
    <t>Wpłaty z usług</t>
  </si>
  <si>
    <t>6330</t>
  </si>
  <si>
    <t>0370</t>
  </si>
  <si>
    <t>Opłata od posiadania psów</t>
  </si>
  <si>
    <t>85215</t>
  </si>
  <si>
    <t>DODATKI MIESZKANIOWE</t>
  </si>
  <si>
    <t>ODDZIAŁY PRZEDSZKOLNE</t>
  </si>
  <si>
    <t>Dotacje celowe otrzymane z budżetu
 państwa na realizację inwestycji i 
zakupów inwestycyjnych własnych 
gmin (związków gmin)</t>
  </si>
  <si>
    <t>0430</t>
  </si>
  <si>
    <t>Wpływy z opłaty targowej</t>
  </si>
  <si>
    <t>WPŁ. Z INNYCH OPŁ. STAN. DOCHODY JST.</t>
  </si>
  <si>
    <t>0550</t>
  </si>
  <si>
    <t>0660</t>
  </si>
  <si>
    <t>0670</t>
  </si>
  <si>
    <t>2060</t>
  </si>
  <si>
    <t>0980</t>
  </si>
  <si>
    <t>Wpływy z opłat za korzystanie z wychowania przedszkolnego</t>
  </si>
  <si>
    <t>ŚWIADCZENIA WYCHOWAWCZE</t>
  </si>
  <si>
    <t>Wpływy z opłat za korzystanie z wyżywienia w jednostkach realizujących zadania z zakresu wychowania przedszkolnego</t>
  </si>
  <si>
    <t>Wpływy z opłat z tytułu użytkowania wieczystego nieruchomości</t>
  </si>
  <si>
    <t>0950</t>
  </si>
  <si>
    <t>0490</t>
  </si>
  <si>
    <t>0640</t>
  </si>
  <si>
    <t>85230</t>
  </si>
  <si>
    <t>855</t>
  </si>
  <si>
    <t>RODZINA</t>
  </si>
  <si>
    <t>85501</t>
  </si>
  <si>
    <t>85502</t>
  </si>
  <si>
    <t>85503</t>
  </si>
  <si>
    <t>ŚWIADCZENIA RODZINNE</t>
  </si>
  <si>
    <t>KARTA DUŻEJ RODZINY</t>
  </si>
  <si>
    <t>Wpływy z tytułu kar 
i odszkodowań wynikających 
z umów</t>
  </si>
  <si>
    <t>Wpływy z innych lokalnych opłat
 pobieranych przez jednostki samorządu terytorialnego na podstawie odrębnych ustaw</t>
  </si>
  <si>
    <t>POMOC W ZAKRESIE
 DOŻYWIANIA</t>
  </si>
  <si>
    <t>Wpływy z tytułu zwrotów wypłaconych świadczeń alimentacyjnych</t>
  </si>
  <si>
    <t>6207</t>
  </si>
  <si>
    <t>85504</t>
  </si>
  <si>
    <t>WSPIERANIE RODZINY</t>
  </si>
  <si>
    <t>Zapewnienie uczniom prawa do bezpłatnego dostępu do podręczników, materiałów edukacyjnych lub materiałów ćwiczeniowych</t>
  </si>
  <si>
    <t>Wpływy z tytułu kosztów egzekucyjnych, opłaty komorniczej i kosztów upomnień</t>
  </si>
  <si>
    <t>DOCHODY BIEŻĄCE</t>
  </si>
  <si>
    <t>0760</t>
  </si>
  <si>
    <t>85513</t>
  </si>
  <si>
    <t>dochody ze sprzedaży majątku</t>
  </si>
  <si>
    <t xml:space="preserve">D O C H O D Y   O G Ó Ł E M </t>
  </si>
  <si>
    <t>DOCHODY MAJĄTKOWE W TYM:</t>
  </si>
  <si>
    <t>Wpływy z najmu i dzierżawy składników majątkowych Skarbu Państwa, jednostek samorządu terytorialnego lub innych jednostek zaliczanych do sektora  finansów publicznych oraz innych umów     
o podobnym charakterze</t>
  </si>
  <si>
    <t>Wpływy z tytułu przekształcenia prawa użytkowania wieczystego przysługującego 
osobom fizycznym w prawo 
własności</t>
  </si>
  <si>
    <t>90001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</si>
  <si>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</si>
  <si>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Gospodarka ściekowa i ochrona wód</t>
  </si>
  <si>
    <t>921</t>
  </si>
  <si>
    <t>926</t>
  </si>
  <si>
    <t>92195</t>
  </si>
  <si>
    <t>92695</t>
  </si>
  <si>
    <t>75109</t>
  </si>
  <si>
    <t>Wybory do rad gmin, rad powiatów i sejmików województw, wybory wójtów, burmistrzów i prezydentów miast oraz referenda gminne, powiatowe i wojewódzkie.</t>
  </si>
  <si>
    <t>90005</t>
  </si>
  <si>
    <t>ochrona powietrza atmosferycznego i klimatu</t>
  </si>
  <si>
    <t>2440</t>
  </si>
  <si>
    <t>dotacje otrzymane z państwowych funduszy celowych na realizację zadań bieżących jednostek sektora finansów publicznych</t>
  </si>
  <si>
    <t>Spis powszechny i inne</t>
  </si>
  <si>
    <t>754</t>
  </si>
  <si>
    <t>ochotnicze straże pożarne</t>
  </si>
  <si>
    <t>0690</t>
  </si>
  <si>
    <t>Wpływy z tytułu kosztów
 egzekucyjnych, opłaty komorniczej i kosztów upomnień</t>
  </si>
  <si>
    <t>KULTURA I OCHRONA DZIEDZICTWA NARODOWEGO</t>
  </si>
  <si>
    <t>KULTURA FIZYCZNA</t>
  </si>
  <si>
    <t xml:space="preserve">Wpływy z różnych opłat </t>
  </si>
  <si>
    <t>Dotacja na real. zadań zleconych</t>
  </si>
  <si>
    <t>Dotacje celowe otrzymane z budżetu państwa na realizację inwestycji i zakupów inwestycyjnych własnych gmin (związków gmin, związków powiatowo-gminnych)</t>
  </si>
  <si>
    <t>Dotacje celowe w ramach programów finansowanych z udziałem środków europejskich oraz środków, o których mowa w art.5 ust.1 pkt. 3 oraz ust. 3 pkt. 5 i 6 ustawy, lub płatności w ramach budżetu środków europejskich, z wyłączeniem dochodów klasyfikowanych w paragrafie 625</t>
  </si>
  <si>
    <t>Bezpieczeństwo publiczne i ochrona</t>
  </si>
  <si>
    <t>Udziały pod. doch. od osób prawnych</t>
  </si>
  <si>
    <t>ZASIŁKI RODZINNE PIELĘGNACYJNE I WYCHOWAWCZE</t>
  </si>
  <si>
    <t>Dotacja celowa - zad. własne</t>
  </si>
  <si>
    <t>Dot. cel. zad. własne-pozost. działal. dożywianie uczniów</t>
  </si>
  <si>
    <t>Składki na ubezpieczenie zdrowotnego opłacane za osoby pobierające niektóre świadczenia rodzinne, zgodnie z przepisami ustawy o świadczeniach rodzinnych oraz za osoby pobierające zasiłki dla opiekunów, zgodnie z przepisami  ustawy z dnia 4 kwietnia 2014 r. o ustaleniu i wypłacie zasiłków dla opiekunów</t>
  </si>
  <si>
    <t>Wpływy i wydatki związane z gromadzeniem środków z opłat i kar za korzystanie ze środowiska</t>
  </si>
  <si>
    <t>Wpływy i wydatki związane z gromadzeniem środków z opł. produkt.</t>
  </si>
  <si>
    <t>dotacje celowe otrzymane z budżetu państwa na realizację inwestycji i zakupów inwestycyjnych własnych gmin (związków gmin, związków powiatowo-gminnych)</t>
  </si>
  <si>
    <t xml:space="preserve"> dotacje celowe otrzymane z budżetu państwa na realizację inwestycji i zakupów inwestycyjnych własnych gmin (związków gmin, związków powiatowo-gminnych)</t>
  </si>
  <si>
    <t>Plan z uchwały Rady Gminy Nr XXI/161/20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</si>
  <si>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 625</t>
  </si>
  <si>
    <t>SZCZEGÓŁOWE WYKONANIE</t>
  </si>
  <si>
    <t xml:space="preserve"> DOCHODÓW ZA I PÓŁROCZE  2021 ROKU</t>
  </si>
  <si>
    <t xml:space="preserve">                                                                                                                                                       Załącznik Nr 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</si>
</sst>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%"/>
    <numFmt numFmtId="171" formatCode="0.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[$€-2]\ #,##0.00_);[Red]\([$€-2]\ #,##0.00\)"/>
    <numFmt numFmtId="175" formatCode="#,##0.00_ ;\-#,##0.00\ "/>
    <numFmt numFmtId="176" formatCode="0.00_ ;\-0.00\ 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7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12"/>
      <name val="Times New Roman"/>
      <family val="1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4" fontId="7" fillId="0" borderId="10" xfId="42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" fontId="6" fillId="0" borderId="10" xfId="42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4" fontId="6" fillId="0" borderId="11" xfId="42" applyNumberFormat="1" applyFont="1" applyBorder="1" applyAlignment="1">
      <alignment vertical="center"/>
    </xf>
    <xf numFmtId="4" fontId="6" fillId="0" borderId="11" xfId="42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/>
    </xf>
    <xf numFmtId="4" fontId="7" fillId="0" borderId="11" xfId="42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4" fontId="6" fillId="0" borderId="14" xfId="42" applyNumberFormat="1" applyFont="1" applyBorder="1" applyAlignment="1">
      <alignment vertical="center"/>
    </xf>
    <xf numFmtId="4" fontId="7" fillId="0" borderId="13" xfId="42" applyNumberFormat="1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4" fontId="7" fillId="0" borderId="15" xfId="42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42" applyNumberFormat="1" applyFont="1" applyFill="1" applyBorder="1" applyAlignment="1">
      <alignment vertical="center"/>
    </xf>
    <xf numFmtId="4" fontId="7" fillId="0" borderId="10" xfId="42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4" fontId="6" fillId="0" borderId="14" xfId="42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4" fontId="7" fillId="0" borderId="16" xfId="42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4" fontId="6" fillId="0" borderId="0" xfId="0" applyNumberFormat="1" applyFont="1" applyAlignment="1">
      <alignment vertical="center"/>
    </xf>
    <xf numFmtId="43" fontId="6" fillId="0" borderId="0" xfId="42" applyFont="1" applyAlignment="1">
      <alignment horizontal="right" vertical="center"/>
    </xf>
    <xf numFmtId="175" fontId="6" fillId="0" borderId="0" xfId="42" applyNumberFormat="1" applyFont="1" applyAlignment="1">
      <alignment horizontal="right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" fontId="0" fillId="0" borderId="16" xfId="42" applyNumberFormat="1" applyFont="1" applyBorder="1" applyAlignment="1">
      <alignment vertical="center"/>
    </xf>
    <xf numFmtId="49" fontId="6" fillId="33" borderId="20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22" xfId="0" applyNumberFormat="1" applyFont="1" applyBorder="1" applyAlignment="1">
      <alignment horizontal="left" vertical="center"/>
    </xf>
    <xf numFmtId="0" fontId="6" fillId="33" borderId="22" xfId="0" applyFont="1" applyFill="1" applyBorder="1" applyAlignment="1">
      <alignment vertical="center" wrapText="1"/>
    </xf>
    <xf numFmtId="4" fontId="6" fillId="33" borderId="22" xfId="42" applyNumberFormat="1" applyFont="1" applyFill="1" applyBorder="1" applyAlignment="1">
      <alignment vertical="center"/>
    </xf>
    <xf numFmtId="2" fontId="6" fillId="33" borderId="23" xfId="42" applyNumberFormat="1" applyFont="1" applyFill="1" applyBorder="1" applyAlignment="1">
      <alignment vertical="center"/>
    </xf>
    <xf numFmtId="4" fontId="6" fillId="0" borderId="14" xfId="42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4" fontId="6" fillId="0" borderId="24" xfId="42" applyNumberFormat="1" applyFont="1" applyBorder="1" applyAlignment="1">
      <alignment vertical="center"/>
    </xf>
    <xf numFmtId="0" fontId="4" fillId="34" borderId="25" xfId="0" applyFont="1" applyFill="1" applyBorder="1" applyAlignment="1">
      <alignment vertical="center" wrapText="1"/>
    </xf>
    <xf numFmtId="4" fontId="4" fillId="34" borderId="25" xfId="42" applyNumberFormat="1" applyFont="1" applyFill="1" applyBorder="1" applyAlignment="1">
      <alignment vertical="center"/>
    </xf>
    <xf numFmtId="2" fontId="4" fillId="34" borderId="25" xfId="42" applyNumberFormat="1" applyFont="1" applyFill="1" applyBorder="1" applyAlignment="1">
      <alignment vertical="center"/>
    </xf>
    <xf numFmtId="4" fontId="4" fillId="34" borderId="26" xfId="42" applyNumberFormat="1" applyFont="1" applyFill="1" applyBorder="1" applyAlignment="1">
      <alignment vertical="center"/>
    </xf>
    <xf numFmtId="0" fontId="4" fillId="34" borderId="27" xfId="0" applyFont="1" applyFill="1" applyBorder="1" applyAlignment="1">
      <alignment vertical="center" wrapText="1"/>
    </xf>
    <xf numFmtId="49" fontId="6" fillId="0" borderId="28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4" fillId="34" borderId="31" xfId="0" applyFont="1" applyFill="1" applyBorder="1" applyAlignment="1">
      <alignment vertical="center" wrapText="1"/>
    </xf>
    <xf numFmtId="4" fontId="4" fillId="34" borderId="31" xfId="42" applyNumberFormat="1" applyFont="1" applyFill="1" applyBorder="1" applyAlignment="1">
      <alignment vertical="center"/>
    </xf>
    <xf numFmtId="4" fontId="7" fillId="0" borderId="15" xfId="42" applyNumberFormat="1" applyFont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center"/>
    </xf>
    <xf numFmtId="2" fontId="6" fillId="0" borderId="33" xfId="42" applyNumberFormat="1" applyFont="1" applyFill="1" applyBorder="1" applyAlignment="1">
      <alignment vertical="center"/>
    </xf>
    <xf numFmtId="49" fontId="7" fillId="0" borderId="32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vertical="center"/>
    </xf>
    <xf numFmtId="4" fontId="6" fillId="0" borderId="34" xfId="42" applyNumberFormat="1" applyFont="1" applyBorder="1" applyAlignment="1">
      <alignment vertical="center"/>
    </xf>
    <xf numFmtId="2" fontId="6" fillId="0" borderId="35" xfId="42" applyNumberFormat="1" applyFont="1" applyFill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2" fontId="7" fillId="0" borderId="36" xfId="42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 wrapText="1"/>
    </xf>
    <xf numFmtId="4" fontId="6" fillId="0" borderId="34" xfId="42" applyNumberFormat="1" applyFont="1" applyFill="1" applyBorder="1" applyAlignment="1">
      <alignment vertical="center"/>
    </xf>
    <xf numFmtId="2" fontId="6" fillId="0" borderId="37" xfId="42" applyNumberFormat="1" applyFont="1" applyFill="1" applyBorder="1" applyAlignment="1">
      <alignment vertical="center"/>
    </xf>
    <xf numFmtId="2" fontId="6" fillId="0" borderId="38" xfId="42" applyNumberFormat="1" applyFont="1" applyFill="1" applyBorder="1" applyAlignment="1">
      <alignment vertical="center"/>
    </xf>
    <xf numFmtId="2" fontId="7" fillId="0" borderId="38" xfId="42" applyNumberFormat="1" applyFont="1" applyFill="1" applyBorder="1" applyAlignment="1">
      <alignment vertical="center"/>
    </xf>
    <xf numFmtId="2" fontId="6" fillId="0" borderId="38" xfId="42" applyNumberFormat="1" applyFont="1" applyBorder="1" applyAlignment="1">
      <alignment vertical="center"/>
    </xf>
    <xf numFmtId="2" fontId="7" fillId="0" borderId="38" xfId="42" applyNumberFormat="1" applyFont="1" applyBorder="1" applyAlignment="1">
      <alignment vertical="center"/>
    </xf>
    <xf numFmtId="0" fontId="6" fillId="0" borderId="34" xfId="0" applyFont="1" applyBorder="1" applyAlignment="1">
      <alignment vertical="center" wrapText="1"/>
    </xf>
    <xf numFmtId="2" fontId="6" fillId="0" borderId="23" xfId="42" applyNumberFormat="1" applyFont="1" applyBorder="1" applyAlignment="1">
      <alignment vertical="center"/>
    </xf>
    <xf numFmtId="2" fontId="6" fillId="0" borderId="37" xfId="42" applyNumberFormat="1" applyFont="1" applyBorder="1" applyAlignment="1">
      <alignment vertical="center"/>
    </xf>
    <xf numFmtId="2" fontId="6" fillId="0" borderId="35" xfId="42" applyNumberFormat="1" applyFont="1" applyBorder="1" applyAlignment="1">
      <alignment vertical="center"/>
    </xf>
    <xf numFmtId="2" fontId="7" fillId="0" borderId="37" xfId="42" applyNumberFormat="1" applyFont="1" applyFill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2" fontId="6" fillId="0" borderId="23" xfId="42" applyNumberFormat="1" applyFont="1" applyFill="1" applyBorder="1" applyAlignment="1">
      <alignment vertical="center"/>
    </xf>
    <xf numFmtId="49" fontId="7" fillId="0" borderId="30" xfId="0" applyNumberFormat="1" applyFont="1" applyFill="1" applyBorder="1" applyAlignment="1">
      <alignment horizontal="center" vertical="center"/>
    </xf>
    <xf numFmtId="2" fontId="4" fillId="34" borderId="39" xfId="42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vertical="center" wrapText="1"/>
    </xf>
    <xf numFmtId="4" fontId="4" fillId="34" borderId="42" xfId="42" applyNumberFormat="1" applyFont="1" applyFill="1" applyBorder="1" applyAlignment="1">
      <alignment vertical="center"/>
    </xf>
    <xf numFmtId="2" fontId="4" fillId="34" borderId="43" xfId="42" applyNumberFormat="1" applyFont="1" applyFill="1" applyBorder="1" applyAlignment="1">
      <alignment vertical="center"/>
    </xf>
    <xf numFmtId="49" fontId="7" fillId="33" borderId="40" xfId="0" applyNumberFormat="1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 wrapText="1"/>
    </xf>
    <xf numFmtId="4" fontId="7" fillId="33" borderId="15" xfId="42" applyNumberFormat="1" applyFont="1" applyFill="1" applyBorder="1" applyAlignment="1">
      <alignment vertical="center"/>
    </xf>
    <xf numFmtId="2" fontId="7" fillId="33" borderId="36" xfId="42" applyNumberFormat="1" applyFont="1" applyFill="1" applyBorder="1" applyAlignment="1">
      <alignment vertical="center"/>
    </xf>
    <xf numFmtId="2" fontId="7" fillId="0" borderId="36" xfId="42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6" fillId="0" borderId="0" xfId="42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6" fillId="0" borderId="22" xfId="42" applyNumberFormat="1" applyFont="1" applyBorder="1" applyAlignment="1">
      <alignment vertical="center"/>
    </xf>
    <xf numFmtId="2" fontId="4" fillId="0" borderId="25" xfId="42" applyNumberFormat="1" applyFont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6" fillId="0" borderId="21" xfId="42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" fontId="0" fillId="0" borderId="11" xfId="0" applyNumberFormat="1" applyBorder="1" applyAlignment="1">
      <alignment vertical="center"/>
    </xf>
    <xf numFmtId="49" fontId="0" fillId="0" borderId="44" xfId="0" applyNumberForma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2" fontId="6" fillId="0" borderId="45" xfId="42" applyNumberFormat="1" applyFont="1" applyFill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vertical="center"/>
    </xf>
    <xf numFmtId="4" fontId="6" fillId="0" borderId="18" xfId="42" applyNumberFormat="1" applyFont="1" applyBorder="1" applyAlignment="1">
      <alignment vertical="center"/>
    </xf>
    <xf numFmtId="4" fontId="7" fillId="0" borderId="17" xfId="42" applyNumberFormat="1" applyFont="1" applyBorder="1" applyAlignment="1">
      <alignment vertical="center"/>
    </xf>
    <xf numFmtId="4" fontId="6" fillId="0" borderId="17" xfId="42" applyNumberFormat="1" applyFont="1" applyBorder="1" applyAlignment="1">
      <alignment vertical="center"/>
    </xf>
    <xf numFmtId="0" fontId="7" fillId="35" borderId="11" xfId="0" applyFont="1" applyFill="1" applyBorder="1" applyAlignment="1">
      <alignment vertical="center" wrapText="1"/>
    </xf>
    <xf numFmtId="49" fontId="7" fillId="0" borderId="47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2" fontId="6" fillId="0" borderId="33" xfId="42" applyNumberFormat="1" applyFont="1" applyBorder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49" fontId="4" fillId="33" borderId="3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33" borderId="10" xfId="42" applyNumberFormat="1" applyFont="1" applyFill="1" applyBorder="1" applyAlignment="1">
      <alignment vertical="center"/>
    </xf>
    <xf numFmtId="49" fontId="6" fillId="0" borderId="32" xfId="0" applyNumberFormat="1" applyFont="1" applyBorder="1" applyAlignment="1">
      <alignment horizontal="right" vertical="center"/>
    </xf>
    <xf numFmtId="2" fontId="6" fillId="0" borderId="43" xfId="42" applyNumberFormat="1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 wrapText="1"/>
    </xf>
    <xf numFmtId="4" fontId="6" fillId="0" borderId="22" xfId="42" applyNumberFormat="1" applyFont="1" applyFill="1" applyBorder="1" applyAlignment="1">
      <alignment vertical="center"/>
    </xf>
    <xf numFmtId="2" fontId="7" fillId="0" borderId="48" xfId="42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2" fontId="6" fillId="0" borderId="11" xfId="42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6" fillId="0" borderId="13" xfId="42" applyNumberFormat="1" applyFont="1" applyFill="1" applyBorder="1" applyAlignment="1">
      <alignment vertical="center"/>
    </xf>
    <xf numFmtId="4" fontId="6" fillId="0" borderId="13" xfId="42" applyNumberFormat="1" applyFont="1" applyBorder="1" applyAlignment="1">
      <alignment vertical="center"/>
    </xf>
    <xf numFmtId="2" fontId="6" fillId="0" borderId="25" xfId="42" applyNumberFormat="1" applyFont="1" applyBorder="1" applyAlignment="1">
      <alignment vertical="center"/>
    </xf>
    <xf numFmtId="0" fontId="5" fillId="0" borderId="49" xfId="0" applyFont="1" applyBorder="1" applyAlignment="1">
      <alignment vertical="center" wrapText="1"/>
    </xf>
    <xf numFmtId="0" fontId="55" fillId="0" borderId="0" xfId="0" applyFont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4" fontId="6" fillId="0" borderId="34" xfId="42" applyNumberFormat="1" applyFont="1" applyBorder="1" applyAlignment="1">
      <alignment horizontal="right" vertical="center" wrapText="1"/>
    </xf>
    <xf numFmtId="2" fontId="6" fillId="0" borderId="43" xfId="42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11" xfId="0" applyFont="1" applyBorder="1" applyAlignment="1">
      <alignment wrapText="1"/>
    </xf>
    <xf numFmtId="0" fontId="16" fillId="36" borderId="11" xfId="0" applyFont="1" applyFill="1" applyBorder="1" applyAlignment="1" applyProtection="1">
      <alignment horizontal="left" vertical="center" wrapText="1" shrinkToFit="1"/>
      <protection locked="0"/>
    </xf>
    <xf numFmtId="0" fontId="15" fillId="0" borderId="14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" fontId="7" fillId="0" borderId="50" xfId="42" applyNumberFormat="1" applyFont="1" applyBorder="1" applyAlignment="1">
      <alignment vertical="center"/>
    </xf>
    <xf numFmtId="0" fontId="15" fillId="0" borderId="34" xfId="0" applyNumberFormat="1" applyFont="1" applyFill="1" applyBorder="1" applyAlignment="1">
      <alignment vertical="center" wrapText="1"/>
    </xf>
    <xf numFmtId="49" fontId="4" fillId="33" borderId="32" xfId="0" applyNumberFormat="1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4" fontId="6" fillId="33" borderId="13" xfId="42" applyNumberFormat="1" applyFont="1" applyFill="1" applyBorder="1" applyAlignment="1">
      <alignment vertical="center"/>
    </xf>
    <xf numFmtId="2" fontId="6" fillId="0" borderId="52" xfId="42" applyNumberFormat="1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4" fontId="4" fillId="0" borderId="25" xfId="42" applyNumberFormat="1" applyFont="1" applyBorder="1" applyAlignment="1">
      <alignment vertical="center"/>
    </xf>
    <xf numFmtId="4" fontId="4" fillId="0" borderId="49" xfId="42" applyNumberFormat="1" applyFont="1" applyBorder="1" applyAlignment="1">
      <alignment vertical="center"/>
    </xf>
    <xf numFmtId="4" fontId="6" fillId="0" borderId="53" xfId="42" applyNumberFormat="1" applyFont="1" applyBorder="1" applyAlignment="1">
      <alignment vertical="center"/>
    </xf>
    <xf numFmtId="4" fontId="6" fillId="0" borderId="25" xfId="42" applyNumberFormat="1" applyFont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7" fillId="33" borderId="32" xfId="0" applyNumberFormat="1" applyFont="1" applyFill="1" applyBorder="1" applyAlignment="1">
      <alignment horizontal="left" vertical="center"/>
    </xf>
    <xf numFmtId="0" fontId="10" fillId="0" borderId="5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left" vertical="center"/>
    </xf>
    <xf numFmtId="49" fontId="6" fillId="0" borderId="13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" fontId="6" fillId="0" borderId="11" xfId="42" applyNumberFormat="1" applyFont="1" applyBorder="1" applyAlignment="1">
      <alignment horizontal="right" vertical="center" wrapText="1"/>
    </xf>
    <xf numFmtId="2" fontId="4" fillId="6" borderId="25" xfId="42" applyNumberFormat="1" applyFont="1" applyFill="1" applyBorder="1" applyAlignment="1">
      <alignment vertical="center"/>
    </xf>
    <xf numFmtId="0" fontId="4" fillId="6" borderId="27" xfId="0" applyFont="1" applyFill="1" applyBorder="1" applyAlignment="1">
      <alignment vertical="center" wrapText="1"/>
    </xf>
    <xf numFmtId="4" fontId="4" fillId="6" borderId="25" xfId="42" applyNumberFormat="1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51" xfId="42" applyNumberFormat="1" applyFont="1" applyBorder="1" applyAlignment="1">
      <alignment vertical="center"/>
    </xf>
    <xf numFmtId="0" fontId="6" fillId="37" borderId="0" xfId="0" applyFont="1" applyFill="1" applyAlignment="1">
      <alignment vertical="center"/>
    </xf>
    <xf numFmtId="0" fontId="7" fillId="37" borderId="14" xfId="0" applyFont="1" applyFill="1" applyBorder="1" applyAlignment="1">
      <alignment horizontal="left" vertical="center" wrapText="1"/>
    </xf>
    <xf numFmtId="4" fontId="6" fillId="37" borderId="14" xfId="42" applyNumberFormat="1" applyFont="1" applyFill="1" applyBorder="1" applyAlignment="1">
      <alignment horizontal="right" vertical="center" wrapText="1"/>
    </xf>
    <xf numFmtId="4" fontId="6" fillId="37" borderId="14" xfId="42" applyNumberFormat="1" applyFont="1" applyFill="1" applyBorder="1" applyAlignment="1">
      <alignment vertical="center"/>
    </xf>
    <xf numFmtId="4" fontId="6" fillId="37" borderId="18" xfId="42" applyNumberFormat="1" applyFont="1" applyFill="1" applyBorder="1" applyAlignment="1">
      <alignment vertical="center"/>
    </xf>
    <xf numFmtId="2" fontId="6" fillId="37" borderId="37" xfId="42" applyNumberFormat="1" applyFont="1" applyFill="1" applyBorder="1" applyAlignment="1">
      <alignment vertical="center"/>
    </xf>
    <xf numFmtId="4" fontId="58" fillId="0" borderId="27" xfId="42" applyNumberFormat="1" applyFont="1" applyBorder="1" applyAlignment="1">
      <alignment vertical="center"/>
    </xf>
    <xf numFmtId="4" fontId="6" fillId="0" borderId="27" xfId="42" applyNumberFormat="1" applyFont="1" applyBorder="1" applyAlignment="1">
      <alignment vertical="center"/>
    </xf>
    <xf numFmtId="4" fontId="6" fillId="0" borderId="49" xfId="42" applyNumberFormat="1" applyFont="1" applyBorder="1" applyAlignment="1">
      <alignment vertical="center"/>
    </xf>
    <xf numFmtId="49" fontId="6" fillId="0" borderId="5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9" fontId="18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7" fillId="37" borderId="11" xfId="0" applyFont="1" applyFill="1" applyBorder="1" applyAlignment="1">
      <alignment vertical="center" wrapText="1"/>
    </xf>
    <xf numFmtId="4" fontId="7" fillId="37" borderId="11" xfId="42" applyNumberFormat="1" applyFont="1" applyFill="1" applyBorder="1" applyAlignment="1">
      <alignment vertical="center"/>
    </xf>
    <xf numFmtId="2" fontId="7" fillId="37" borderId="11" xfId="42" applyNumberFormat="1" applyFont="1" applyFill="1" applyBorder="1" applyAlignment="1">
      <alignment vertical="center"/>
    </xf>
    <xf numFmtId="49" fontId="7" fillId="37" borderId="17" xfId="0" applyNumberFormat="1" applyFont="1" applyFill="1" applyBorder="1" applyAlignment="1">
      <alignment horizontal="center" vertical="center"/>
    </xf>
    <xf numFmtId="49" fontId="7" fillId="37" borderId="56" xfId="0" applyNumberFormat="1" applyFont="1" applyFill="1" applyBorder="1" applyAlignment="1">
      <alignment horizontal="center" vertical="center"/>
    </xf>
    <xf numFmtId="49" fontId="7" fillId="37" borderId="28" xfId="0" applyNumberFormat="1" applyFont="1" applyFill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34" borderId="57" xfId="0" applyNumberFormat="1" applyFont="1" applyFill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/>
    </xf>
    <xf numFmtId="49" fontId="4" fillId="34" borderId="4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3" fontId="6" fillId="0" borderId="0" xfId="42" applyFont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49" fontId="4" fillId="34" borderId="40" xfId="0" applyNumberFormat="1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vertical="center"/>
    </xf>
    <xf numFmtId="0" fontId="9" fillId="34" borderId="39" xfId="0" applyFont="1" applyFill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43" xfId="0" applyNumberFormat="1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right" vertical="center"/>
    </xf>
    <xf numFmtId="0" fontId="0" fillId="0" borderId="5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3" xfId="0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61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3" fontId="5" fillId="34" borderId="31" xfId="42" applyFont="1" applyFill="1" applyBorder="1" applyAlignment="1">
      <alignment horizontal="center" vertical="center" wrapText="1"/>
    </xf>
    <xf numFmtId="43" fontId="5" fillId="34" borderId="61" xfId="42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4" fillId="6" borderId="53" xfId="0" applyNumberFormat="1" applyFont="1" applyFill="1" applyBorder="1" applyAlignment="1">
      <alignment horizontal="center" vertical="center"/>
    </xf>
    <xf numFmtId="49" fontId="4" fillId="6" borderId="64" xfId="0" applyNumberFormat="1" applyFont="1" applyFill="1" applyBorder="1" applyAlignment="1">
      <alignment horizontal="center" vertical="center"/>
    </xf>
    <xf numFmtId="49" fontId="4" fillId="6" borderId="6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2"/>
  <sheetViews>
    <sheetView tabSelected="1" view="pageLayout" workbookViewId="0" topLeftCell="A158">
      <selection activeCell="G179" sqref="G179:H182"/>
    </sheetView>
  </sheetViews>
  <sheetFormatPr defaultColWidth="9.00390625" defaultRowHeight="12.75"/>
  <cols>
    <col min="1" max="1" width="4.25390625" style="45" customWidth="1"/>
    <col min="2" max="2" width="5.875" style="3" customWidth="1"/>
    <col min="3" max="3" width="5.625" style="3" bestFit="1" customWidth="1"/>
    <col min="4" max="4" width="32.25390625" style="3" customWidth="1"/>
    <col min="5" max="5" width="13.75390625" style="3" customWidth="1"/>
    <col min="6" max="6" width="14.25390625" style="3" customWidth="1"/>
    <col min="7" max="7" width="13.75390625" style="47" customWidth="1"/>
    <col min="8" max="8" width="6.75390625" style="3" customWidth="1"/>
    <col min="9" max="16384" width="9.125" style="3" customWidth="1"/>
  </cols>
  <sheetData>
    <row r="1" spans="1:8" s="1" customFormat="1" ht="24.75" customHeight="1">
      <c r="A1" s="296" t="s">
        <v>230</v>
      </c>
      <c r="B1" s="296"/>
      <c r="C1" s="296"/>
      <c r="D1" s="296"/>
      <c r="E1" s="296"/>
      <c r="F1" s="296"/>
      <c r="G1" s="296"/>
      <c r="H1" s="296"/>
    </row>
    <row r="2" spans="1:8" s="1" customFormat="1" ht="24.75" customHeight="1">
      <c r="A2" s="296" t="s">
        <v>228</v>
      </c>
      <c r="B2" s="296"/>
      <c r="C2" s="296"/>
      <c r="D2" s="296"/>
      <c r="E2" s="296"/>
      <c r="F2" s="296"/>
      <c r="G2" s="296"/>
      <c r="H2" s="296"/>
    </row>
    <row r="3" spans="1:8" s="1" customFormat="1" ht="15" customHeight="1">
      <c r="A3" s="296" t="s">
        <v>229</v>
      </c>
      <c r="B3" s="296"/>
      <c r="C3" s="296"/>
      <c r="D3" s="296"/>
      <c r="E3" s="296"/>
      <c r="F3" s="296"/>
      <c r="G3" s="296"/>
      <c r="H3" s="296"/>
    </row>
    <row r="4" ht="13.5" thickBot="1"/>
    <row r="5" spans="1:8" s="2" customFormat="1" ht="44.25" customHeight="1">
      <c r="A5" s="299" t="s">
        <v>0</v>
      </c>
      <c r="B5" s="300"/>
      <c r="C5" s="301"/>
      <c r="D5" s="288" t="s">
        <v>1</v>
      </c>
      <c r="E5" s="274" t="s">
        <v>226</v>
      </c>
      <c r="F5" s="274" t="s">
        <v>2</v>
      </c>
      <c r="G5" s="297" t="s">
        <v>3</v>
      </c>
      <c r="H5" s="288" t="s">
        <v>4</v>
      </c>
    </row>
    <row r="6" spans="1:8" ht="41.25" customHeight="1" thickBot="1">
      <c r="A6" s="302"/>
      <c r="B6" s="303"/>
      <c r="C6" s="304"/>
      <c r="D6" s="289"/>
      <c r="E6" s="275"/>
      <c r="F6" s="275"/>
      <c r="G6" s="298"/>
      <c r="H6" s="289"/>
    </row>
    <row r="7" spans="1:8" ht="43.5" customHeight="1" thickBot="1">
      <c r="A7" s="277"/>
      <c r="B7" s="278"/>
      <c r="C7" s="279"/>
      <c r="D7" s="165" t="s">
        <v>188</v>
      </c>
      <c r="E7" s="190">
        <v>34841373</v>
      </c>
      <c r="F7" s="190">
        <v>35838472.95</v>
      </c>
      <c r="G7" s="191">
        <f>SUM(G12+G20+G23+G26+G40+G44+G56+G61+G64+G98+G103+G116+G132+G135+G151+G162+G165)</f>
        <v>16427777.11</v>
      </c>
      <c r="H7" s="117">
        <f>G7/F7*100</f>
        <v>45.83838472392278</v>
      </c>
    </row>
    <row r="8" spans="1:8" ht="30.75" customHeight="1" thickBot="1">
      <c r="A8" s="280"/>
      <c r="B8" s="281"/>
      <c r="C8" s="282"/>
      <c r="D8" s="189" t="s">
        <v>184</v>
      </c>
      <c r="E8" s="192">
        <v>30622741</v>
      </c>
      <c r="F8" s="193">
        <v>31235552.95</v>
      </c>
      <c r="G8" s="216">
        <f>SUM(G7-G9)</f>
        <v>16385106.95</v>
      </c>
      <c r="H8" s="164">
        <f>G8/F8*100</f>
        <v>52.45659321680105</v>
      </c>
    </row>
    <row r="9" spans="1:8" ht="44.25" customHeight="1" thickBot="1">
      <c r="A9" s="280"/>
      <c r="B9" s="281"/>
      <c r="C9" s="282"/>
      <c r="D9" s="189" t="s">
        <v>189</v>
      </c>
      <c r="E9" s="192">
        <v>4218632</v>
      </c>
      <c r="F9" s="193">
        <v>4602920</v>
      </c>
      <c r="G9" s="217">
        <f>SUM(G14+G25+G43+G53+G153+G164+G167+G32+G31)</f>
        <v>42670.16</v>
      </c>
      <c r="H9" s="164">
        <f>G9/F9*100</f>
        <v>0.9270237153806714</v>
      </c>
    </row>
    <row r="10" spans="1:8" ht="37.5" customHeight="1" thickBot="1">
      <c r="A10" s="283"/>
      <c r="B10" s="284"/>
      <c r="C10" s="285"/>
      <c r="D10" s="194" t="s">
        <v>187</v>
      </c>
      <c r="E10" s="193">
        <v>1505420</v>
      </c>
      <c r="F10" s="193">
        <v>1505420</v>
      </c>
      <c r="G10" s="218">
        <f>SUM(G31+G32)</f>
        <v>15670.16</v>
      </c>
      <c r="H10" s="164">
        <f>G10/F10*100</f>
        <v>1.0409161562886105</v>
      </c>
    </row>
    <row r="11" spans="1:8" ht="24.75" customHeight="1" thickBot="1">
      <c r="A11" s="149"/>
      <c r="B11" s="64"/>
      <c r="C11" s="64"/>
      <c r="D11" s="65"/>
      <c r="E11" s="66"/>
      <c r="F11" s="114"/>
      <c r="G11" s="66"/>
      <c r="H11" s="150"/>
    </row>
    <row r="12" spans="1:8" ht="24.75" customHeight="1" thickBot="1">
      <c r="A12" s="239" t="s">
        <v>5</v>
      </c>
      <c r="B12" s="240"/>
      <c r="C12" s="241"/>
      <c r="D12" s="67" t="s">
        <v>6</v>
      </c>
      <c r="E12" s="68">
        <f>E13+E15</f>
        <v>48000</v>
      </c>
      <c r="F12" s="68">
        <f>F15+F13</f>
        <v>1189276.9</v>
      </c>
      <c r="G12" s="68">
        <f>G15+G13</f>
        <v>425667.75</v>
      </c>
      <c r="H12" s="69">
        <f>SUM(G12/F12*100)</f>
        <v>35.79214815321814</v>
      </c>
    </row>
    <row r="13" spans="1:8" s="6" customFormat="1" ht="39.75" customHeight="1">
      <c r="A13" s="286"/>
      <c r="B13" s="276" t="s">
        <v>7</v>
      </c>
      <c r="C13" s="249"/>
      <c r="D13" s="85" t="s">
        <v>8</v>
      </c>
      <c r="E13" s="78">
        <f>SUM(E14:E14)</f>
        <v>0</v>
      </c>
      <c r="F13" s="78">
        <f>F14</f>
        <v>730873.99</v>
      </c>
      <c r="G13" s="78">
        <v>0</v>
      </c>
      <c r="H13" s="112">
        <f>G13/F13*100</f>
        <v>0</v>
      </c>
    </row>
    <row r="14" spans="1:8" s="6" customFormat="1" ht="71.25" customHeight="1">
      <c r="A14" s="260"/>
      <c r="B14" s="8"/>
      <c r="C14" s="10" t="s">
        <v>179</v>
      </c>
      <c r="D14" s="221" t="s">
        <v>215</v>
      </c>
      <c r="E14" s="12">
        <v>0</v>
      </c>
      <c r="F14" s="12">
        <v>730873.99</v>
      </c>
      <c r="G14" s="13">
        <v>0</v>
      </c>
      <c r="H14" s="93">
        <f>G14/F14*100</f>
        <v>0</v>
      </c>
    </row>
    <row r="15" spans="1:8" ht="24.75" customHeight="1">
      <c r="A15" s="260"/>
      <c r="B15" s="264" t="s">
        <v>9</v>
      </c>
      <c r="C15" s="232"/>
      <c r="D15" s="15" t="s">
        <v>10</v>
      </c>
      <c r="E15" s="16">
        <f>SUM(E16:E19)</f>
        <v>48000</v>
      </c>
      <c r="F15" s="16">
        <f>SUM(F16:F19)</f>
        <v>458402.91</v>
      </c>
      <c r="G15" s="16">
        <f>SUM(G16:G19)</f>
        <v>425667.75</v>
      </c>
      <c r="H15" s="94">
        <f>G15/F15*100</f>
        <v>92.85886732263545</v>
      </c>
    </row>
    <row r="16" spans="1:8" ht="72.75" customHeight="1">
      <c r="A16" s="260"/>
      <c r="B16" s="140"/>
      <c r="C16" s="39" t="s">
        <v>27</v>
      </c>
      <c r="D16" s="224" t="s">
        <v>190</v>
      </c>
      <c r="E16" s="158">
        <v>48000</v>
      </c>
      <c r="F16" s="158">
        <v>48000</v>
      </c>
      <c r="G16" s="158">
        <v>14725.12</v>
      </c>
      <c r="H16" s="93">
        <f>G16/F16*100</f>
        <v>30.677333333333333</v>
      </c>
    </row>
    <row r="17" spans="1:8" ht="24.75" customHeight="1">
      <c r="A17" s="260"/>
      <c r="B17" s="290"/>
      <c r="C17" s="39" t="s">
        <v>11</v>
      </c>
      <c r="D17" s="11" t="s">
        <v>12</v>
      </c>
      <c r="E17" s="128">
        <v>0</v>
      </c>
      <c r="F17" s="12">
        <v>0</v>
      </c>
      <c r="G17" s="12">
        <v>539.72</v>
      </c>
      <c r="H17" s="97">
        <v>0</v>
      </c>
    </row>
    <row r="18" spans="1:8" ht="24.75" customHeight="1">
      <c r="A18" s="260"/>
      <c r="B18" s="291"/>
      <c r="C18" s="175" t="s">
        <v>35</v>
      </c>
      <c r="D18" s="176" t="s">
        <v>36</v>
      </c>
      <c r="E18" s="128">
        <v>0</v>
      </c>
      <c r="F18" s="12">
        <v>0</v>
      </c>
      <c r="G18" s="12">
        <v>0</v>
      </c>
      <c r="H18" s="97">
        <v>0</v>
      </c>
    </row>
    <row r="19" spans="1:8" ht="24.75" customHeight="1" thickBot="1">
      <c r="A19" s="260"/>
      <c r="B19" s="291"/>
      <c r="C19" s="127" t="s">
        <v>17</v>
      </c>
      <c r="D19" s="20" t="s">
        <v>213</v>
      </c>
      <c r="E19" s="18">
        <v>0</v>
      </c>
      <c r="F19" s="18">
        <v>410402.91</v>
      </c>
      <c r="G19" s="12">
        <v>410402.91</v>
      </c>
      <c r="H19" s="97">
        <f>G19/F19*100</f>
        <v>100</v>
      </c>
    </row>
    <row r="20" spans="1:8" ht="24.75" customHeight="1" thickBot="1">
      <c r="A20" s="239" t="s">
        <v>18</v>
      </c>
      <c r="B20" s="240"/>
      <c r="C20" s="241"/>
      <c r="D20" s="67" t="s">
        <v>19</v>
      </c>
      <c r="E20" s="68">
        <f aca="true" t="shared" si="0" ref="E20:G21">E21</f>
        <v>8550</v>
      </c>
      <c r="F20" s="68">
        <f t="shared" si="0"/>
        <v>8550</v>
      </c>
      <c r="G20" s="68">
        <f t="shared" si="0"/>
        <v>0</v>
      </c>
      <c r="H20" s="69">
        <f>SUM(G20/F20*100)</f>
        <v>0</v>
      </c>
    </row>
    <row r="21" spans="1:8" ht="24.75" customHeight="1">
      <c r="A21" s="286"/>
      <c r="B21" s="248" t="s">
        <v>119</v>
      </c>
      <c r="C21" s="249"/>
      <c r="D21" s="85" t="s">
        <v>10</v>
      </c>
      <c r="E21" s="113">
        <f>E22</f>
        <v>8550</v>
      </c>
      <c r="F21" s="113">
        <f t="shared" si="0"/>
        <v>8550</v>
      </c>
      <c r="G21" s="78">
        <f>G22</f>
        <v>0</v>
      </c>
      <c r="H21" s="112">
        <f>G21/F21*100</f>
        <v>0</v>
      </c>
    </row>
    <row r="22" spans="1:8" ht="27.75" customHeight="1" thickBot="1">
      <c r="A22" s="287"/>
      <c r="B22" s="82"/>
      <c r="C22" s="82" t="s">
        <v>27</v>
      </c>
      <c r="D22" s="95" t="s">
        <v>20</v>
      </c>
      <c r="E22" s="83">
        <v>8550</v>
      </c>
      <c r="F22" s="83">
        <v>8550</v>
      </c>
      <c r="G22" s="89">
        <v>0</v>
      </c>
      <c r="H22" s="98">
        <f>G22/F22*100</f>
        <v>0</v>
      </c>
    </row>
    <row r="23" spans="1:8" ht="24.75" customHeight="1" thickBot="1">
      <c r="A23" s="239" t="s">
        <v>121</v>
      </c>
      <c r="B23" s="250"/>
      <c r="C23" s="251"/>
      <c r="D23" s="67" t="s">
        <v>122</v>
      </c>
      <c r="E23" s="68">
        <f>E24</f>
        <v>754000</v>
      </c>
      <c r="F23" s="68">
        <f>F24</f>
        <v>754000</v>
      </c>
      <c r="G23" s="68">
        <f>G24</f>
        <v>12000</v>
      </c>
      <c r="H23" s="69">
        <f>G23/F23*100</f>
        <v>1.5915119363395225</v>
      </c>
    </row>
    <row r="24" spans="1:8" s="52" customFormat="1" ht="24.75" customHeight="1">
      <c r="A24" s="146"/>
      <c r="B24" s="292">
        <v>60016</v>
      </c>
      <c r="C24" s="293"/>
      <c r="D24" s="147" t="s">
        <v>123</v>
      </c>
      <c r="E24" s="148">
        <f>SUM(E25:E25)</f>
        <v>754000</v>
      </c>
      <c r="F24" s="148">
        <f>SUM(F25:F25)</f>
        <v>754000</v>
      </c>
      <c r="G24" s="148">
        <f>G25</f>
        <v>12000</v>
      </c>
      <c r="H24" s="94">
        <f>G24/F24*100</f>
        <v>1.5915119363395225</v>
      </c>
    </row>
    <row r="25" spans="1:8" s="52" customFormat="1" ht="53.25" customHeight="1" thickBot="1">
      <c r="A25" s="184"/>
      <c r="B25" s="185"/>
      <c r="C25" s="186">
        <v>6330</v>
      </c>
      <c r="D25" s="152" t="s">
        <v>151</v>
      </c>
      <c r="E25" s="187">
        <v>754000</v>
      </c>
      <c r="F25" s="187">
        <v>754000</v>
      </c>
      <c r="G25" s="187">
        <v>12000</v>
      </c>
      <c r="H25" s="188">
        <v>0</v>
      </c>
    </row>
    <row r="26" spans="1:8" ht="24.75" customHeight="1" thickBot="1">
      <c r="A26" s="257" t="s">
        <v>21</v>
      </c>
      <c r="B26" s="258"/>
      <c r="C26" s="259"/>
      <c r="D26" s="67" t="s">
        <v>22</v>
      </c>
      <c r="E26" s="68">
        <f>E27+E35</f>
        <v>1906172</v>
      </c>
      <c r="F26" s="68">
        <f>F27+F35</f>
        <v>1906172</v>
      </c>
      <c r="G26" s="68">
        <f>G27+G35</f>
        <v>239141.47999999998</v>
      </c>
      <c r="H26" s="69">
        <f>SUM(G26/F26*100)</f>
        <v>12.545640162587635</v>
      </c>
    </row>
    <row r="27" spans="1:8" ht="24.75" customHeight="1">
      <c r="A27" s="286"/>
      <c r="B27" s="248" t="s">
        <v>23</v>
      </c>
      <c r="C27" s="249"/>
      <c r="D27" s="85" t="s">
        <v>24</v>
      </c>
      <c r="E27" s="78">
        <f>SUM(E28:E34)</f>
        <v>1582772</v>
      </c>
      <c r="F27" s="78">
        <f>SUM(F28:F34)</f>
        <v>1582772</v>
      </c>
      <c r="G27" s="78">
        <f>SUM(G28:G34)</f>
        <v>61040.939999999995</v>
      </c>
      <c r="H27" s="112">
        <f>G27/F27*100</f>
        <v>3.8565845238606693</v>
      </c>
    </row>
    <row r="28" spans="1:8" ht="24.75" customHeight="1">
      <c r="A28" s="260"/>
      <c r="B28" s="265"/>
      <c r="C28" s="10" t="s">
        <v>25</v>
      </c>
      <c r="D28" s="11" t="s">
        <v>26</v>
      </c>
      <c r="E28" s="118">
        <v>5000</v>
      </c>
      <c r="F28" s="12">
        <v>5000</v>
      </c>
      <c r="G28" s="12">
        <v>18.6</v>
      </c>
      <c r="H28" s="93">
        <f>G28/F28*100</f>
        <v>0.372</v>
      </c>
    </row>
    <row r="29" spans="1:8" ht="36" customHeight="1">
      <c r="A29" s="260"/>
      <c r="B29" s="266"/>
      <c r="C29" s="10" t="s">
        <v>155</v>
      </c>
      <c r="D29" s="28" t="s">
        <v>163</v>
      </c>
      <c r="E29" s="118">
        <v>43000</v>
      </c>
      <c r="F29" s="12">
        <v>43000</v>
      </c>
      <c r="G29" s="12">
        <v>23279.62</v>
      </c>
      <c r="H29" s="93">
        <f>G29/F29*100</f>
        <v>54.138651162790694</v>
      </c>
    </row>
    <row r="30" spans="1:8" ht="24.75" customHeight="1">
      <c r="A30" s="260"/>
      <c r="B30" s="266"/>
      <c r="C30" s="10" t="s">
        <v>27</v>
      </c>
      <c r="D30" s="11" t="s">
        <v>28</v>
      </c>
      <c r="E30" s="118">
        <v>27000</v>
      </c>
      <c r="F30" s="12">
        <v>27000</v>
      </c>
      <c r="G30" s="12">
        <v>20905.32</v>
      </c>
      <c r="H30" s="93">
        <f>SUM(G30/F30*100)</f>
        <v>77.42711111111112</v>
      </c>
    </row>
    <row r="31" spans="1:8" ht="65.25" customHeight="1">
      <c r="A31" s="260"/>
      <c r="B31" s="266"/>
      <c r="C31" s="10" t="s">
        <v>185</v>
      </c>
      <c r="D31" s="166" t="s">
        <v>191</v>
      </c>
      <c r="E31" s="118">
        <v>10400</v>
      </c>
      <c r="F31" s="12">
        <v>10400</v>
      </c>
      <c r="G31" s="12">
        <v>3710.51</v>
      </c>
      <c r="H31" s="93">
        <f>SUM(G31/F31*100)</f>
        <v>35.67798076923077</v>
      </c>
    </row>
    <row r="32" spans="1:8" ht="24.75" customHeight="1">
      <c r="A32" s="260"/>
      <c r="B32" s="266"/>
      <c r="C32" s="10" t="s">
        <v>138</v>
      </c>
      <c r="D32" s="11" t="s">
        <v>29</v>
      </c>
      <c r="E32" s="118">
        <v>1495020</v>
      </c>
      <c r="F32" s="12">
        <v>1495020</v>
      </c>
      <c r="G32" s="12">
        <v>11959.65</v>
      </c>
      <c r="H32" s="93">
        <f>SUM(G32/F32*100)</f>
        <v>0.79996588674399</v>
      </c>
    </row>
    <row r="33" spans="1:8" ht="24.75" customHeight="1">
      <c r="A33" s="260"/>
      <c r="B33" s="266"/>
      <c r="C33" s="10" t="s">
        <v>11</v>
      </c>
      <c r="D33" s="11" t="s">
        <v>12</v>
      </c>
      <c r="E33" s="119">
        <v>1000</v>
      </c>
      <c r="F33" s="12">
        <v>1000</v>
      </c>
      <c r="G33" s="12">
        <v>0</v>
      </c>
      <c r="H33" s="97">
        <f>SUM(G33/F33*100)</f>
        <v>0</v>
      </c>
    </row>
    <row r="34" spans="1:8" ht="24.75" customHeight="1">
      <c r="A34" s="260"/>
      <c r="B34" s="267"/>
      <c r="C34" s="10" t="s">
        <v>15</v>
      </c>
      <c r="D34" s="11" t="s">
        <v>14</v>
      </c>
      <c r="E34" s="119">
        <v>1352</v>
      </c>
      <c r="F34" s="12">
        <v>1352</v>
      </c>
      <c r="G34" s="12">
        <v>1167.24</v>
      </c>
      <c r="H34" s="93">
        <f>G34/F34*100</f>
        <v>86.33431952662723</v>
      </c>
    </row>
    <row r="35" spans="1:8" ht="24.75" customHeight="1">
      <c r="A35" s="260"/>
      <c r="B35" s="264" t="s">
        <v>30</v>
      </c>
      <c r="C35" s="232"/>
      <c r="D35" s="115" t="s">
        <v>10</v>
      </c>
      <c r="E35" s="17">
        <f>SUM(E36:E39)</f>
        <v>323400</v>
      </c>
      <c r="F35" s="17">
        <f>SUM(F36:F39)</f>
        <v>323400</v>
      </c>
      <c r="G35" s="17">
        <f>SUM(G36:G39)</f>
        <v>178100.53999999998</v>
      </c>
      <c r="H35" s="94">
        <f>G35/F35*100</f>
        <v>55.0712863327149</v>
      </c>
    </row>
    <row r="36" spans="1:8" ht="48" customHeight="1">
      <c r="A36" s="260"/>
      <c r="B36" s="140"/>
      <c r="C36" s="39" t="s">
        <v>166</v>
      </c>
      <c r="D36" s="145" t="s">
        <v>183</v>
      </c>
      <c r="E36" s="12">
        <v>1870</v>
      </c>
      <c r="F36" s="12">
        <v>1870</v>
      </c>
      <c r="G36" s="12">
        <v>851.45</v>
      </c>
      <c r="H36" s="93">
        <f>G36/F36*100</f>
        <v>45.532085561497325</v>
      </c>
    </row>
    <row r="37" spans="1:8" ht="21.75" customHeight="1">
      <c r="A37" s="260"/>
      <c r="B37" s="140"/>
      <c r="C37" s="39" t="s">
        <v>208</v>
      </c>
      <c r="D37" s="11" t="s">
        <v>212</v>
      </c>
      <c r="E37" s="12">
        <v>0</v>
      </c>
      <c r="F37" s="12">
        <v>0</v>
      </c>
      <c r="G37" s="12">
        <v>82.6</v>
      </c>
      <c r="H37" s="93"/>
    </row>
    <row r="38" spans="1:8" ht="24.75" customHeight="1">
      <c r="A38" s="260"/>
      <c r="B38" s="294"/>
      <c r="C38" s="10" t="s">
        <v>11</v>
      </c>
      <c r="D38" s="14" t="s">
        <v>31</v>
      </c>
      <c r="E38" s="119">
        <v>320000</v>
      </c>
      <c r="F38" s="12">
        <v>320000</v>
      </c>
      <c r="G38" s="12">
        <v>175180.68</v>
      </c>
      <c r="H38" s="93">
        <f>G38/F38*100</f>
        <v>54.743962499999995</v>
      </c>
    </row>
    <row r="39" spans="1:10" ht="23.25" customHeight="1" thickBot="1">
      <c r="A39" s="260"/>
      <c r="B39" s="295"/>
      <c r="C39" s="21" t="s">
        <v>15</v>
      </c>
      <c r="D39" s="28" t="s">
        <v>16</v>
      </c>
      <c r="E39" s="119">
        <v>1530</v>
      </c>
      <c r="F39" s="23">
        <v>1530</v>
      </c>
      <c r="G39" s="23">
        <v>1985.81</v>
      </c>
      <c r="H39" s="97">
        <f>SUM(G39/F39*100)</f>
        <v>129.79150326797387</v>
      </c>
      <c r="J39" s="3">
        <v>-389.86</v>
      </c>
    </row>
    <row r="40" spans="1:8" ht="24.75" customHeight="1" thickBot="1">
      <c r="A40" s="252" t="s">
        <v>32</v>
      </c>
      <c r="B40" s="253"/>
      <c r="C40" s="254"/>
      <c r="D40" s="76" t="s">
        <v>33</v>
      </c>
      <c r="E40" s="77">
        <f>E41</f>
        <v>133000</v>
      </c>
      <c r="F40" s="77">
        <f>SUM(F41)</f>
        <v>133000</v>
      </c>
      <c r="G40" s="77">
        <f>G41</f>
        <v>9430</v>
      </c>
      <c r="H40" s="103">
        <f>SUM(G40/F40*100)</f>
        <v>7.090225563909774</v>
      </c>
    </row>
    <row r="41" spans="1:8" ht="24.75" customHeight="1">
      <c r="A41" s="108"/>
      <c r="B41" s="262">
        <v>71035</v>
      </c>
      <c r="C41" s="263"/>
      <c r="D41" s="109" t="s">
        <v>34</v>
      </c>
      <c r="E41" s="110">
        <f>E43+E42</f>
        <v>133000</v>
      </c>
      <c r="F41" s="110">
        <f>SUM(F43+F42)</f>
        <v>133000</v>
      </c>
      <c r="G41" s="110">
        <f>G43+G42</f>
        <v>9430</v>
      </c>
      <c r="H41" s="111">
        <f>SUM(G41/F41*100)</f>
        <v>7.090225563909774</v>
      </c>
    </row>
    <row r="42" spans="1:8" ht="24.75" customHeight="1" thickBot="1">
      <c r="A42" s="197"/>
      <c r="B42" s="198"/>
      <c r="C42" s="57" t="s">
        <v>35</v>
      </c>
      <c r="D42" s="58" t="s">
        <v>36</v>
      </c>
      <c r="E42" s="59">
        <v>8000</v>
      </c>
      <c r="F42" s="59">
        <v>8000</v>
      </c>
      <c r="G42" s="59">
        <v>9430</v>
      </c>
      <c r="H42" s="60">
        <f>SUM(G42/F42*100)</f>
        <v>117.875</v>
      </c>
    </row>
    <row r="43" spans="1:8" ht="66.75" customHeight="1" thickBot="1">
      <c r="A43" s="55"/>
      <c r="B43" s="56"/>
      <c r="C43" s="199" t="s">
        <v>145</v>
      </c>
      <c r="D43" s="58" t="s">
        <v>214</v>
      </c>
      <c r="E43" s="59">
        <v>125000</v>
      </c>
      <c r="F43" s="59">
        <v>125000</v>
      </c>
      <c r="G43" s="59">
        <v>0</v>
      </c>
      <c r="H43" s="60">
        <f>SUM(G43/F43*100)</f>
        <v>0</v>
      </c>
    </row>
    <row r="44" spans="1:8" ht="24.75" customHeight="1" thickBot="1">
      <c r="A44" s="257" t="s">
        <v>37</v>
      </c>
      <c r="B44" s="258"/>
      <c r="C44" s="259"/>
      <c r="D44" s="105" t="s">
        <v>38</v>
      </c>
      <c r="E44" s="106">
        <f>SUM(E45,E48)</f>
        <v>1331869</v>
      </c>
      <c r="F44" s="106">
        <f>SUM(F45,F48)</f>
        <v>1334535</v>
      </c>
      <c r="G44" s="106">
        <f>G45+G48+G54</f>
        <v>85680.70999999999</v>
      </c>
      <c r="H44" s="107">
        <f aca="true" t="shared" si="1" ref="H44:H52">G44/F44*100</f>
        <v>6.420266984380326</v>
      </c>
    </row>
    <row r="45" spans="1:8" ht="24.75" customHeight="1">
      <c r="A45" s="104"/>
      <c r="B45" s="270" t="s">
        <v>39</v>
      </c>
      <c r="C45" s="271"/>
      <c r="D45" s="25" t="s">
        <v>40</v>
      </c>
      <c r="E45" s="26">
        <f>SUM(E46:E47)</f>
        <v>43006</v>
      </c>
      <c r="F45" s="26">
        <f>SUM(F46:F47)</f>
        <v>45672</v>
      </c>
      <c r="G45" s="26">
        <f>G46+G47</f>
        <v>31437</v>
      </c>
      <c r="H45" s="86">
        <f t="shared" si="1"/>
        <v>68.83210719915922</v>
      </c>
    </row>
    <row r="46" spans="1:8" ht="24.75" customHeight="1">
      <c r="A46" s="102"/>
      <c r="B46" s="272"/>
      <c r="C46" s="27" t="s">
        <v>17</v>
      </c>
      <c r="D46" s="28" t="s">
        <v>41</v>
      </c>
      <c r="E46" s="118">
        <v>42806</v>
      </c>
      <c r="F46" s="13">
        <v>45472</v>
      </c>
      <c r="G46" s="12">
        <v>31437</v>
      </c>
      <c r="H46" s="91">
        <f t="shared" si="1"/>
        <v>69.13485221674877</v>
      </c>
    </row>
    <row r="47" spans="1:8" ht="24.75" customHeight="1">
      <c r="A47" s="102"/>
      <c r="B47" s="273"/>
      <c r="C47" s="27" t="s">
        <v>42</v>
      </c>
      <c r="D47" s="28" t="s">
        <v>43</v>
      </c>
      <c r="E47" s="118">
        <v>200</v>
      </c>
      <c r="F47" s="13">
        <v>200</v>
      </c>
      <c r="G47" s="12">
        <v>0</v>
      </c>
      <c r="H47" s="91">
        <f t="shared" si="1"/>
        <v>0</v>
      </c>
    </row>
    <row r="48" spans="1:8" ht="24.75" customHeight="1">
      <c r="A48" s="102"/>
      <c r="B48" s="268" t="s">
        <v>44</v>
      </c>
      <c r="C48" s="269"/>
      <c r="D48" s="29" t="s">
        <v>45</v>
      </c>
      <c r="E48" s="30">
        <f>SUM(E49:E55)</f>
        <v>1288863</v>
      </c>
      <c r="F48" s="30">
        <f>SUM(F49:F53)</f>
        <v>1288863</v>
      </c>
      <c r="G48" s="30">
        <f>SUM(G49:G53)</f>
        <v>45543.71</v>
      </c>
      <c r="H48" s="92">
        <f>G48/F48*100</f>
        <v>3.5336346842139155</v>
      </c>
    </row>
    <row r="49" spans="1:8" ht="24.75" customHeight="1">
      <c r="A49" s="131"/>
      <c r="B49" s="272"/>
      <c r="C49" s="173" t="s">
        <v>11</v>
      </c>
      <c r="D49" s="28" t="s">
        <v>46</v>
      </c>
      <c r="E49" s="119">
        <v>4048</v>
      </c>
      <c r="F49" s="13">
        <v>4048</v>
      </c>
      <c r="G49" s="12">
        <v>5842</v>
      </c>
      <c r="H49" s="91">
        <f t="shared" si="1"/>
        <v>144.3181818181818</v>
      </c>
    </row>
    <row r="50" spans="1:8" ht="24.75" customHeight="1">
      <c r="A50" s="131"/>
      <c r="B50" s="306"/>
      <c r="C50" s="173" t="s">
        <v>15</v>
      </c>
      <c r="D50" s="28" t="s">
        <v>16</v>
      </c>
      <c r="E50" s="119">
        <v>5000</v>
      </c>
      <c r="F50" s="13">
        <v>5000</v>
      </c>
      <c r="G50" s="12">
        <v>411.14</v>
      </c>
      <c r="H50" s="91">
        <f t="shared" si="1"/>
        <v>8.2228</v>
      </c>
    </row>
    <row r="51" spans="1:8" ht="43.5" customHeight="1">
      <c r="A51" s="131"/>
      <c r="B51" s="306"/>
      <c r="C51" s="173" t="s">
        <v>164</v>
      </c>
      <c r="D51" s="223" t="s">
        <v>175</v>
      </c>
      <c r="E51" s="119">
        <v>25303</v>
      </c>
      <c r="F51" s="13">
        <v>25303</v>
      </c>
      <c r="G51" s="12">
        <v>31918.01</v>
      </c>
      <c r="H51" s="91">
        <f t="shared" si="1"/>
        <v>126.14318460261629</v>
      </c>
    </row>
    <row r="52" spans="1:8" ht="24.75" customHeight="1">
      <c r="A52" s="131"/>
      <c r="B52" s="306"/>
      <c r="C52" s="27" t="s">
        <v>35</v>
      </c>
      <c r="D52" s="28" t="s">
        <v>47</v>
      </c>
      <c r="E52" s="119">
        <v>20300</v>
      </c>
      <c r="F52" s="13">
        <v>20300</v>
      </c>
      <c r="G52" s="12">
        <v>7372.56</v>
      </c>
      <c r="H52" s="90">
        <f t="shared" si="1"/>
        <v>36.31802955665025</v>
      </c>
    </row>
    <row r="53" spans="1:8" ht="72" customHeight="1">
      <c r="A53" s="131"/>
      <c r="B53" s="167"/>
      <c r="C53" s="27" t="s">
        <v>179</v>
      </c>
      <c r="D53" s="221" t="s">
        <v>215</v>
      </c>
      <c r="E53" s="119">
        <v>1234212</v>
      </c>
      <c r="F53" s="13">
        <v>1234212</v>
      </c>
      <c r="G53" s="12">
        <v>0</v>
      </c>
      <c r="H53" s="159">
        <f>G53/F53*100</f>
        <v>0</v>
      </c>
    </row>
    <row r="54" spans="1:8" ht="24.75" customHeight="1">
      <c r="A54" s="201"/>
      <c r="B54" s="233">
        <v>75056</v>
      </c>
      <c r="C54" s="234"/>
      <c r="D54" s="33" t="s">
        <v>205</v>
      </c>
      <c r="E54" s="132"/>
      <c r="F54" s="34">
        <f>SUM(F55)</f>
        <v>8700</v>
      </c>
      <c r="G54" s="23">
        <v>8700</v>
      </c>
      <c r="H54" s="159">
        <v>100</v>
      </c>
    </row>
    <row r="55" spans="1:8" ht="40.5" customHeight="1" thickBot="1">
      <c r="A55" s="131"/>
      <c r="B55" s="167"/>
      <c r="C55" s="200" t="s">
        <v>17</v>
      </c>
      <c r="D55" s="180" t="s">
        <v>214</v>
      </c>
      <c r="E55" s="132"/>
      <c r="F55" s="34">
        <v>8700</v>
      </c>
      <c r="G55" s="23">
        <v>8700</v>
      </c>
      <c r="H55" s="133">
        <v>100</v>
      </c>
    </row>
    <row r="56" spans="1:8" ht="37.5" customHeight="1" thickBot="1">
      <c r="A56" s="239" t="s">
        <v>48</v>
      </c>
      <c r="B56" s="240"/>
      <c r="C56" s="241"/>
      <c r="D56" s="71" t="s">
        <v>49</v>
      </c>
      <c r="E56" s="68">
        <f>SUM(E57)</f>
        <v>1270</v>
      </c>
      <c r="F56" s="70">
        <f>F57+F59</f>
        <v>5568</v>
      </c>
      <c r="G56" s="70">
        <f>G57+G59</f>
        <v>4926</v>
      </c>
      <c r="H56" s="69">
        <f>G56/F56*100</f>
        <v>88.46982758620689</v>
      </c>
    </row>
    <row r="57" spans="1:8" ht="24.75" customHeight="1">
      <c r="A57" s="235"/>
      <c r="B57" s="247" t="s">
        <v>50</v>
      </c>
      <c r="C57" s="247"/>
      <c r="D57" s="25" t="s">
        <v>49</v>
      </c>
      <c r="E57" s="26">
        <f>E58</f>
        <v>1270</v>
      </c>
      <c r="F57" s="26">
        <f>F58</f>
        <v>1270</v>
      </c>
      <c r="G57" s="26">
        <f>G58</f>
        <v>628</v>
      </c>
      <c r="H57" s="92">
        <f>G57/F57*100</f>
        <v>49.4488188976378</v>
      </c>
    </row>
    <row r="58" spans="1:8" ht="24.75" customHeight="1">
      <c r="A58" s="236"/>
      <c r="B58" s="27"/>
      <c r="C58" s="27" t="s">
        <v>17</v>
      </c>
      <c r="D58" s="28" t="s">
        <v>41</v>
      </c>
      <c r="E58" s="13">
        <v>1270</v>
      </c>
      <c r="F58" s="13">
        <v>1270</v>
      </c>
      <c r="G58" s="12">
        <v>628</v>
      </c>
      <c r="H58" s="159">
        <f>G58/F58*100</f>
        <v>49.4488188976378</v>
      </c>
    </row>
    <row r="59" spans="1:8" ht="24.75" customHeight="1">
      <c r="A59" s="131"/>
      <c r="B59" s="305" t="s">
        <v>199</v>
      </c>
      <c r="C59" s="305"/>
      <c r="D59" s="170" t="s">
        <v>200</v>
      </c>
      <c r="E59" s="31">
        <v>0</v>
      </c>
      <c r="F59" s="31">
        <f>SUM(F60)</f>
        <v>4298</v>
      </c>
      <c r="G59" s="31">
        <f>G60</f>
        <v>4298</v>
      </c>
      <c r="H59" s="92">
        <v>100</v>
      </c>
    </row>
    <row r="60" spans="1:11" ht="32.25" customHeight="1" thickBot="1">
      <c r="A60" s="131"/>
      <c r="B60" s="27"/>
      <c r="C60" s="27" t="s">
        <v>17</v>
      </c>
      <c r="D60" s="28" t="s">
        <v>41</v>
      </c>
      <c r="E60" s="13">
        <v>0</v>
      </c>
      <c r="F60" s="13">
        <v>4298</v>
      </c>
      <c r="G60" s="12">
        <v>4298</v>
      </c>
      <c r="H60" s="159">
        <f>G60/F60*100</f>
        <v>100</v>
      </c>
      <c r="K60" s="220"/>
    </row>
    <row r="61" spans="1:8" ht="26.25" thickBot="1">
      <c r="A61" s="252" t="s">
        <v>206</v>
      </c>
      <c r="B61" s="253"/>
      <c r="C61" s="254"/>
      <c r="D61" s="76" t="s">
        <v>216</v>
      </c>
      <c r="E61" s="77">
        <f>E62</f>
        <v>0</v>
      </c>
      <c r="F61" s="77">
        <f>SUM(F62)</f>
        <v>5000</v>
      </c>
      <c r="G61" s="77">
        <f>G62</f>
        <v>0</v>
      </c>
      <c r="H61" s="103">
        <f>SUM(G61/F61*100)</f>
        <v>0</v>
      </c>
    </row>
    <row r="62" spans="1:8" ht="17.25" customHeight="1">
      <c r="A62" s="108"/>
      <c r="B62" s="262">
        <v>75412</v>
      </c>
      <c r="C62" s="263"/>
      <c r="D62" s="109" t="s">
        <v>207</v>
      </c>
      <c r="E62" s="110">
        <f>E63</f>
        <v>0</v>
      </c>
      <c r="F62" s="110">
        <f>SUM(F63)</f>
        <v>5000</v>
      </c>
      <c r="G62" s="110">
        <f>G63</f>
        <v>0</v>
      </c>
      <c r="H62" s="111">
        <f>SUM(G62/F62*100)</f>
        <v>0</v>
      </c>
    </row>
    <row r="63" spans="1:8" ht="43.5" customHeight="1" thickBot="1">
      <c r="A63" s="197"/>
      <c r="B63" s="198"/>
      <c r="C63" s="199" t="s">
        <v>203</v>
      </c>
      <c r="D63" s="58" t="s">
        <v>204</v>
      </c>
      <c r="E63" s="59"/>
      <c r="F63" s="59">
        <v>5000</v>
      </c>
      <c r="G63" s="59">
        <v>0</v>
      </c>
      <c r="H63" s="60">
        <f>SUM(G63/F63*100)</f>
        <v>0</v>
      </c>
    </row>
    <row r="64" spans="1:8" ht="24.75" customHeight="1" thickBot="1">
      <c r="A64" s="239" t="s">
        <v>51</v>
      </c>
      <c r="B64" s="240"/>
      <c r="C64" s="241"/>
      <c r="D64" s="67" t="s">
        <v>52</v>
      </c>
      <c r="E64" s="68">
        <f>SUM(E65+E67+E76+E95+E88)</f>
        <v>8522966</v>
      </c>
      <c r="F64" s="70">
        <f>SUM(F65+F67+F76+F95+F88)</f>
        <v>8665503.04</v>
      </c>
      <c r="G64" s="70">
        <f>SUM(G65+G67+G76+G95+G88)</f>
        <v>4389215.6</v>
      </c>
      <c r="H64" s="69">
        <f aca="true" t="shared" si="2" ref="H64:H102">G64/F64*100</f>
        <v>50.65159610168459</v>
      </c>
    </row>
    <row r="65" spans="1:8" ht="24.75" customHeight="1">
      <c r="A65" s="74"/>
      <c r="B65" s="248" t="s">
        <v>53</v>
      </c>
      <c r="C65" s="249"/>
      <c r="D65" s="35" t="s">
        <v>54</v>
      </c>
      <c r="E65" s="36">
        <f>SUM(E66:E66)</f>
        <v>5000</v>
      </c>
      <c r="F65" s="36">
        <f>SUM(F66:F66)</f>
        <v>5000</v>
      </c>
      <c r="G65" s="54">
        <f>SUM(G66:G66)</f>
        <v>2631.26</v>
      </c>
      <c r="H65" s="86">
        <f t="shared" si="2"/>
        <v>52.62520000000001</v>
      </c>
    </row>
    <row r="66" spans="1:8" ht="24.75" customHeight="1">
      <c r="A66" s="75"/>
      <c r="B66" s="10"/>
      <c r="C66" s="10" t="s">
        <v>55</v>
      </c>
      <c r="D66" s="11" t="s">
        <v>56</v>
      </c>
      <c r="E66" s="12">
        <v>5000</v>
      </c>
      <c r="F66" s="12">
        <v>5000</v>
      </c>
      <c r="G66" s="12">
        <v>2631.26</v>
      </c>
      <c r="H66" s="91">
        <f t="shared" si="2"/>
        <v>52.62520000000001</v>
      </c>
    </row>
    <row r="67" spans="1:8" ht="38.25" customHeight="1">
      <c r="A67" s="75"/>
      <c r="B67" s="243" t="s">
        <v>57</v>
      </c>
      <c r="C67" s="232"/>
      <c r="D67" s="37" t="s">
        <v>58</v>
      </c>
      <c r="E67" s="17">
        <f>SUM(E68:E75)</f>
        <v>2307602</v>
      </c>
      <c r="F67" s="17">
        <f>SUM(F68:F75)</f>
        <v>2372602</v>
      </c>
      <c r="G67" s="17">
        <f>SUM(G68:G75)</f>
        <v>1110322.39</v>
      </c>
      <c r="H67" s="92">
        <f t="shared" si="2"/>
        <v>46.79766728680158</v>
      </c>
    </row>
    <row r="68" spans="1:8" ht="24.75" customHeight="1">
      <c r="A68" s="81"/>
      <c r="B68" s="294"/>
      <c r="C68" s="72" t="s">
        <v>59</v>
      </c>
      <c r="D68" s="14" t="s">
        <v>60</v>
      </c>
      <c r="E68" s="12">
        <v>1726037</v>
      </c>
      <c r="F68" s="12">
        <v>1791037</v>
      </c>
      <c r="G68" s="12">
        <v>944755.37</v>
      </c>
      <c r="H68" s="91">
        <f t="shared" si="2"/>
        <v>52.7490705105478</v>
      </c>
    </row>
    <row r="69" spans="1:8" ht="29.25" customHeight="1">
      <c r="A69" s="81"/>
      <c r="B69" s="295"/>
      <c r="C69" s="72" t="s">
        <v>61</v>
      </c>
      <c r="D69" s="14" t="s">
        <v>62</v>
      </c>
      <c r="E69" s="12">
        <v>305554</v>
      </c>
      <c r="F69" s="12">
        <v>305554</v>
      </c>
      <c r="G69" s="12">
        <v>79397.72</v>
      </c>
      <c r="H69" s="91">
        <f t="shared" si="2"/>
        <v>25.98484065009786</v>
      </c>
    </row>
    <row r="70" spans="1:8" ht="24.75" customHeight="1">
      <c r="A70" s="81"/>
      <c r="B70" s="295"/>
      <c r="C70" s="72" t="s">
        <v>63</v>
      </c>
      <c r="D70" s="14" t="s">
        <v>64</v>
      </c>
      <c r="E70" s="12">
        <v>137254</v>
      </c>
      <c r="F70" s="12">
        <v>137254</v>
      </c>
      <c r="G70" s="12">
        <v>2488.73</v>
      </c>
      <c r="H70" s="91">
        <f t="shared" si="2"/>
        <v>1.8132294869366283</v>
      </c>
    </row>
    <row r="71" spans="1:8" ht="24.75" customHeight="1">
      <c r="A71" s="81"/>
      <c r="B71" s="295"/>
      <c r="C71" s="72" t="s">
        <v>65</v>
      </c>
      <c r="D71" s="11" t="s">
        <v>66</v>
      </c>
      <c r="E71" s="12">
        <v>43990</v>
      </c>
      <c r="F71" s="12">
        <v>43990</v>
      </c>
      <c r="G71" s="12">
        <v>15029.38</v>
      </c>
      <c r="H71" s="91">
        <f t="shared" si="2"/>
        <v>34.165446692430095</v>
      </c>
    </row>
    <row r="72" spans="1:8" ht="30.75" customHeight="1">
      <c r="A72" s="81"/>
      <c r="B72" s="295"/>
      <c r="C72" s="72" t="s">
        <v>68</v>
      </c>
      <c r="D72" s="11" t="s">
        <v>69</v>
      </c>
      <c r="E72" s="12">
        <v>70000</v>
      </c>
      <c r="F72" s="12">
        <v>70000</v>
      </c>
      <c r="G72" s="12">
        <v>2719</v>
      </c>
      <c r="H72" s="91">
        <f t="shared" si="2"/>
        <v>3.8842857142857143</v>
      </c>
    </row>
    <row r="73" spans="1:8" ht="40.5" customHeight="1">
      <c r="A73" s="81"/>
      <c r="B73" s="295"/>
      <c r="C73" s="72" t="s">
        <v>166</v>
      </c>
      <c r="D73" s="151" t="s">
        <v>209</v>
      </c>
      <c r="E73" s="12">
        <v>0</v>
      </c>
      <c r="F73" s="12">
        <v>0</v>
      </c>
      <c r="G73" s="12">
        <v>34.8</v>
      </c>
      <c r="H73" s="91">
        <v>100</v>
      </c>
    </row>
    <row r="74" spans="1:10" ht="24.75" customHeight="1">
      <c r="A74" s="81"/>
      <c r="B74" s="295"/>
      <c r="C74" s="72" t="s">
        <v>13</v>
      </c>
      <c r="D74" s="11" t="s">
        <v>127</v>
      </c>
      <c r="E74" s="12">
        <f>F74</f>
        <v>19810</v>
      </c>
      <c r="F74" s="12">
        <v>19810</v>
      </c>
      <c r="G74" s="12">
        <v>60785.39</v>
      </c>
      <c r="H74" s="91">
        <f t="shared" si="2"/>
        <v>306.8419485108531</v>
      </c>
      <c r="J74" s="3">
        <v>12.91</v>
      </c>
    </row>
    <row r="75" spans="1:8" ht="24.75" customHeight="1">
      <c r="A75" s="81"/>
      <c r="B75" s="63"/>
      <c r="C75" s="72" t="s">
        <v>124</v>
      </c>
      <c r="D75" s="38" t="s">
        <v>125</v>
      </c>
      <c r="E75" s="12">
        <f>F75</f>
        <v>4957</v>
      </c>
      <c r="F75" s="12">
        <v>4957</v>
      </c>
      <c r="G75" s="12">
        <v>5112</v>
      </c>
      <c r="H75" s="91">
        <f t="shared" si="2"/>
        <v>103.12689126487795</v>
      </c>
    </row>
    <row r="76" spans="1:8" ht="36.75" customHeight="1">
      <c r="A76" s="75"/>
      <c r="B76" s="231" t="s">
        <v>70</v>
      </c>
      <c r="C76" s="232"/>
      <c r="D76" s="37" t="s">
        <v>71</v>
      </c>
      <c r="E76" s="17">
        <f>SUM(E77:E87)</f>
        <v>2285217</v>
      </c>
      <c r="F76" s="17">
        <f>SUM(F77:F87)</f>
        <v>2362754.04</v>
      </c>
      <c r="G76" s="17">
        <f>SUM(G77:G87)</f>
        <v>1319147.4699999997</v>
      </c>
      <c r="H76" s="92">
        <f t="shared" si="2"/>
        <v>55.83092643870793</v>
      </c>
    </row>
    <row r="77" spans="1:8" ht="24.75" customHeight="1">
      <c r="A77" s="81"/>
      <c r="B77" s="21"/>
      <c r="C77" s="72" t="s">
        <v>59</v>
      </c>
      <c r="D77" s="14" t="s">
        <v>60</v>
      </c>
      <c r="E77" s="120">
        <v>906634</v>
      </c>
      <c r="F77" s="120">
        <v>979171.04</v>
      </c>
      <c r="G77" s="12">
        <v>594766.54</v>
      </c>
      <c r="H77" s="91">
        <f t="shared" si="2"/>
        <v>60.74184342706867</v>
      </c>
    </row>
    <row r="78" spans="1:8" ht="24.75" customHeight="1">
      <c r="A78" s="81"/>
      <c r="B78" s="19"/>
      <c r="C78" s="72" t="s">
        <v>61</v>
      </c>
      <c r="D78" s="14" t="s">
        <v>62</v>
      </c>
      <c r="E78" s="120">
        <v>957269</v>
      </c>
      <c r="F78" s="120">
        <v>962269</v>
      </c>
      <c r="G78" s="12">
        <v>482416.48</v>
      </c>
      <c r="H78" s="91">
        <f t="shared" si="2"/>
        <v>50.133224701201016</v>
      </c>
    </row>
    <row r="79" spans="1:8" ht="24.75" customHeight="1">
      <c r="A79" s="81"/>
      <c r="B79" s="19"/>
      <c r="C79" s="72" t="s">
        <v>63</v>
      </c>
      <c r="D79" s="14" t="s">
        <v>64</v>
      </c>
      <c r="E79" s="120">
        <v>3464</v>
      </c>
      <c r="F79" s="120">
        <v>3464</v>
      </c>
      <c r="G79" s="12">
        <v>4405.97</v>
      </c>
      <c r="H79" s="91">
        <f t="shared" si="2"/>
        <v>127.19312933025404</v>
      </c>
    </row>
    <row r="80" spans="1:8" ht="24.75" customHeight="1">
      <c r="A80" s="81"/>
      <c r="B80" s="19"/>
      <c r="C80" s="72" t="s">
        <v>65</v>
      </c>
      <c r="D80" s="11" t="s">
        <v>66</v>
      </c>
      <c r="E80" s="120">
        <v>230000</v>
      </c>
      <c r="F80" s="120">
        <v>230000</v>
      </c>
      <c r="G80" s="12">
        <v>117922.9</v>
      </c>
      <c r="H80" s="91">
        <f t="shared" si="2"/>
        <v>51.270826086956525</v>
      </c>
    </row>
    <row r="81" spans="1:8" ht="24.75" customHeight="1">
      <c r="A81" s="81"/>
      <c r="B81" s="19"/>
      <c r="C81" s="72" t="s">
        <v>72</v>
      </c>
      <c r="D81" s="11" t="s">
        <v>73</v>
      </c>
      <c r="E81" s="120">
        <f>F81</f>
        <v>23830</v>
      </c>
      <c r="F81" s="118">
        <v>23830</v>
      </c>
      <c r="G81" s="12">
        <v>3028.93</v>
      </c>
      <c r="H81" s="91">
        <f t="shared" si="2"/>
        <v>12.710574905581199</v>
      </c>
    </row>
    <row r="82" spans="1:8" ht="24.75" customHeight="1">
      <c r="A82" s="81"/>
      <c r="B82" s="19"/>
      <c r="C82" s="72" t="s">
        <v>146</v>
      </c>
      <c r="D82" s="11" t="s">
        <v>147</v>
      </c>
      <c r="E82" s="120">
        <v>4800</v>
      </c>
      <c r="F82" s="120">
        <v>4800</v>
      </c>
      <c r="G82" s="12">
        <v>4761.28</v>
      </c>
      <c r="H82" s="91">
        <f t="shared" si="2"/>
        <v>99.19333333333333</v>
      </c>
    </row>
    <row r="83" spans="1:8" ht="21" customHeight="1">
      <c r="A83" s="81"/>
      <c r="B83" s="19"/>
      <c r="C83" s="72" t="s">
        <v>152</v>
      </c>
      <c r="D83" s="28" t="s">
        <v>153</v>
      </c>
      <c r="E83" s="120">
        <v>220</v>
      </c>
      <c r="F83" s="120">
        <v>220</v>
      </c>
      <c r="G83" s="12">
        <v>105</v>
      </c>
      <c r="H83" s="91">
        <f t="shared" si="2"/>
        <v>47.72727272727273</v>
      </c>
    </row>
    <row r="84" spans="1:8" ht="21.75" customHeight="1">
      <c r="A84" s="81"/>
      <c r="B84" s="19"/>
      <c r="C84" s="72" t="s">
        <v>68</v>
      </c>
      <c r="D84" s="11" t="s">
        <v>69</v>
      </c>
      <c r="E84" s="121">
        <v>140000</v>
      </c>
      <c r="F84" s="121">
        <v>140000</v>
      </c>
      <c r="G84" s="12">
        <v>102194.22</v>
      </c>
      <c r="H84" s="91">
        <f t="shared" si="2"/>
        <v>72.99587142857142</v>
      </c>
    </row>
    <row r="85" spans="1:8" ht="39.75" customHeight="1">
      <c r="A85" s="81"/>
      <c r="B85" s="19"/>
      <c r="C85" s="72" t="s">
        <v>166</v>
      </c>
      <c r="D85" s="151" t="s">
        <v>209</v>
      </c>
      <c r="E85" s="121">
        <v>0</v>
      </c>
      <c r="F85" s="121">
        <v>0</v>
      </c>
      <c r="G85" s="12">
        <v>367.68</v>
      </c>
      <c r="H85" s="91">
        <v>100</v>
      </c>
    </row>
    <row r="86" spans="1:8" ht="24" customHeight="1">
      <c r="A86" s="81"/>
      <c r="B86" s="19"/>
      <c r="C86" s="72" t="s">
        <v>208</v>
      </c>
      <c r="D86" s="11" t="s">
        <v>212</v>
      </c>
      <c r="E86" s="121">
        <v>0</v>
      </c>
      <c r="F86" s="121">
        <v>0</v>
      </c>
      <c r="G86" s="12">
        <v>1369</v>
      </c>
      <c r="H86" s="91">
        <v>100</v>
      </c>
    </row>
    <row r="87" spans="1:10" ht="30.75" customHeight="1">
      <c r="A87" s="81"/>
      <c r="B87" s="73"/>
      <c r="C87" s="72" t="s">
        <v>13</v>
      </c>
      <c r="D87" s="11" t="s">
        <v>127</v>
      </c>
      <c r="E87" s="12">
        <v>19000</v>
      </c>
      <c r="F87" s="12">
        <v>19000</v>
      </c>
      <c r="G87" s="12">
        <v>7809.47</v>
      </c>
      <c r="H87" s="91">
        <f t="shared" si="2"/>
        <v>41.10247368421053</v>
      </c>
      <c r="J87" s="3">
        <v>376.95</v>
      </c>
    </row>
    <row r="88" spans="1:8" ht="30.75" customHeight="1">
      <c r="A88" s="75"/>
      <c r="B88" s="237" t="s">
        <v>135</v>
      </c>
      <c r="C88" s="232"/>
      <c r="D88" s="15" t="s">
        <v>154</v>
      </c>
      <c r="E88" s="17">
        <f>SUM(E89:E94)</f>
        <v>261882</v>
      </c>
      <c r="F88" s="17">
        <f>SUM(F89:F94)</f>
        <v>261882</v>
      </c>
      <c r="G88" s="17">
        <f>SUM(G89:G94)</f>
        <v>172203.87999999998</v>
      </c>
      <c r="H88" s="92">
        <f aca="true" t="shared" si="3" ref="H88:H94">G88/F88*100</f>
        <v>65.75628718277696</v>
      </c>
    </row>
    <row r="89" spans="1:8" ht="21.75" customHeight="1">
      <c r="A89" s="81"/>
      <c r="B89" s="130"/>
      <c r="C89" s="134" t="s">
        <v>74</v>
      </c>
      <c r="D89" s="11" t="s">
        <v>75</v>
      </c>
      <c r="E89" s="12">
        <v>30100</v>
      </c>
      <c r="F89" s="12">
        <v>30100</v>
      </c>
      <c r="G89" s="12">
        <v>10848</v>
      </c>
      <c r="H89" s="91">
        <f t="shared" si="3"/>
        <v>36.03986710963455</v>
      </c>
    </row>
    <row r="90" spans="1:8" ht="23.25" customHeight="1">
      <c r="A90" s="81"/>
      <c r="B90" s="130"/>
      <c r="C90" s="134" t="s">
        <v>67</v>
      </c>
      <c r="D90" s="11" t="s">
        <v>126</v>
      </c>
      <c r="E90" s="12">
        <v>100000</v>
      </c>
      <c r="F90" s="12">
        <v>100000</v>
      </c>
      <c r="G90" s="12">
        <v>12189.4</v>
      </c>
      <c r="H90" s="91">
        <f t="shared" si="3"/>
        <v>12.189400000000001</v>
      </c>
    </row>
    <row r="91" spans="1:8" ht="29.25" customHeight="1">
      <c r="A91" s="81"/>
      <c r="B91" s="130"/>
      <c r="C91" s="134" t="s">
        <v>93</v>
      </c>
      <c r="D91" s="11" t="s">
        <v>134</v>
      </c>
      <c r="E91" s="12">
        <v>102000</v>
      </c>
      <c r="F91" s="12">
        <v>102000</v>
      </c>
      <c r="G91" s="12">
        <v>80501.25</v>
      </c>
      <c r="H91" s="91">
        <f t="shared" si="3"/>
        <v>78.92279411764706</v>
      </c>
    </row>
    <row r="92" spans="1:8" ht="24.75" customHeight="1">
      <c r="A92" s="81"/>
      <c r="B92" s="130"/>
      <c r="C92" s="134" t="s">
        <v>165</v>
      </c>
      <c r="D92" s="151" t="s">
        <v>176</v>
      </c>
      <c r="E92" s="12">
        <v>20000</v>
      </c>
      <c r="F92" s="12">
        <v>20000</v>
      </c>
      <c r="G92" s="12">
        <v>68398.43</v>
      </c>
      <c r="H92" s="91">
        <f t="shared" si="3"/>
        <v>341.99215</v>
      </c>
    </row>
    <row r="93" spans="1:8" ht="21" customHeight="1">
      <c r="A93" s="81"/>
      <c r="B93" s="130"/>
      <c r="C93" s="134" t="s">
        <v>128</v>
      </c>
      <c r="D93" s="28" t="s">
        <v>131</v>
      </c>
      <c r="E93" s="12">
        <v>5627</v>
      </c>
      <c r="F93" s="12">
        <v>5627</v>
      </c>
      <c r="G93" s="12">
        <v>0</v>
      </c>
      <c r="H93" s="91">
        <f t="shared" si="3"/>
        <v>0</v>
      </c>
    </row>
    <row r="94" spans="1:8" ht="37.5" customHeight="1">
      <c r="A94" s="81"/>
      <c r="B94" s="10"/>
      <c r="C94" s="10" t="s">
        <v>166</v>
      </c>
      <c r="D94" s="151" t="s">
        <v>209</v>
      </c>
      <c r="E94" s="12">
        <v>4155</v>
      </c>
      <c r="F94" s="12">
        <v>4155</v>
      </c>
      <c r="G94" s="12">
        <v>266.8</v>
      </c>
      <c r="H94" s="91">
        <f t="shared" si="3"/>
        <v>6.4211793020457275</v>
      </c>
    </row>
    <row r="95" spans="1:8" ht="24.75" customHeight="1">
      <c r="A95" s="260"/>
      <c r="B95" s="307" t="s">
        <v>76</v>
      </c>
      <c r="C95" s="232"/>
      <c r="D95" s="15" t="s">
        <v>120</v>
      </c>
      <c r="E95" s="17">
        <f>SUM(E96:E97)</f>
        <v>3663265</v>
      </c>
      <c r="F95" s="17">
        <f>SUM(F96:F97)</f>
        <v>3663265</v>
      </c>
      <c r="G95" s="17">
        <f>SUM(G96:G97)</f>
        <v>1784910.6</v>
      </c>
      <c r="H95" s="99">
        <f t="shared" si="2"/>
        <v>48.72458312461698</v>
      </c>
    </row>
    <row r="96" spans="1:8" ht="24.75" customHeight="1">
      <c r="A96" s="256"/>
      <c r="B96" s="21"/>
      <c r="C96" s="72" t="s">
        <v>77</v>
      </c>
      <c r="D96" s="11" t="s">
        <v>78</v>
      </c>
      <c r="E96" s="12">
        <v>3633265</v>
      </c>
      <c r="F96" s="12">
        <v>3633265</v>
      </c>
      <c r="G96" s="12">
        <v>1773691</v>
      </c>
      <c r="H96" s="91">
        <f t="shared" si="2"/>
        <v>48.818101624847074</v>
      </c>
    </row>
    <row r="97" spans="1:8" ht="24.75" customHeight="1" thickBot="1">
      <c r="A97" s="261"/>
      <c r="B97" s="100"/>
      <c r="C97" s="219" t="s">
        <v>79</v>
      </c>
      <c r="D97" s="95" t="s">
        <v>217</v>
      </c>
      <c r="E97" s="120">
        <v>30000</v>
      </c>
      <c r="F97" s="83">
        <v>30000</v>
      </c>
      <c r="G97" s="83">
        <v>11219.6</v>
      </c>
      <c r="H97" s="101">
        <f t="shared" si="2"/>
        <v>37.39866666666667</v>
      </c>
    </row>
    <row r="98" spans="1:8" ht="24.75" customHeight="1" thickBot="1">
      <c r="A98" s="239" t="s">
        <v>80</v>
      </c>
      <c r="B98" s="240"/>
      <c r="C98" s="241"/>
      <c r="D98" s="71" t="s">
        <v>81</v>
      </c>
      <c r="E98" s="68">
        <f>SUM(E99,E101,)</f>
        <v>9648644</v>
      </c>
      <c r="F98" s="68">
        <f>SUM(F99,F101,)</f>
        <v>9567194</v>
      </c>
      <c r="G98" s="68">
        <f>SUM(G99,G101,)</f>
        <v>5494784</v>
      </c>
      <c r="H98" s="69">
        <f t="shared" si="2"/>
        <v>57.43360069838659</v>
      </c>
    </row>
    <row r="99" spans="1:8" ht="24.75" customHeight="1">
      <c r="A99" s="286"/>
      <c r="B99" s="248" t="s">
        <v>82</v>
      </c>
      <c r="C99" s="249"/>
      <c r="D99" s="85" t="s">
        <v>83</v>
      </c>
      <c r="E99" s="78">
        <f>E100</f>
        <v>6245018</v>
      </c>
      <c r="F99" s="78">
        <f>F100</f>
        <v>6163568</v>
      </c>
      <c r="G99" s="78">
        <f>G100</f>
        <v>3792968</v>
      </c>
      <c r="H99" s="86">
        <f t="shared" si="2"/>
        <v>61.53851145959614</v>
      </c>
    </row>
    <row r="100" spans="1:8" ht="24.75" customHeight="1">
      <c r="A100" s="260"/>
      <c r="B100" s="10"/>
      <c r="C100" s="10" t="s">
        <v>84</v>
      </c>
      <c r="D100" s="11" t="s">
        <v>140</v>
      </c>
      <c r="E100" s="118">
        <v>6245018</v>
      </c>
      <c r="F100" s="12">
        <v>6163568</v>
      </c>
      <c r="G100" s="12">
        <v>3792968</v>
      </c>
      <c r="H100" s="91">
        <f t="shared" si="2"/>
        <v>61.53851145959614</v>
      </c>
    </row>
    <row r="101" spans="1:8" ht="24.75" customHeight="1">
      <c r="A101" s="260"/>
      <c r="B101" s="243" t="s">
        <v>85</v>
      </c>
      <c r="C101" s="232"/>
      <c r="D101" s="15" t="s">
        <v>86</v>
      </c>
      <c r="E101" s="17">
        <f>E102</f>
        <v>3403626</v>
      </c>
      <c r="F101" s="17">
        <f>F102</f>
        <v>3403626</v>
      </c>
      <c r="G101" s="17">
        <f>G102</f>
        <v>1701816</v>
      </c>
      <c r="H101" s="92">
        <f t="shared" si="2"/>
        <v>50.00008814129402</v>
      </c>
    </row>
    <row r="102" spans="1:8" ht="30.75" customHeight="1" thickBot="1">
      <c r="A102" s="260"/>
      <c r="B102" s="143"/>
      <c r="C102" s="143">
        <v>2920</v>
      </c>
      <c r="D102" s="22" t="s">
        <v>139</v>
      </c>
      <c r="E102" s="23">
        <v>3403626</v>
      </c>
      <c r="F102" s="23">
        <v>3403626</v>
      </c>
      <c r="G102" s="23">
        <v>1701816</v>
      </c>
      <c r="H102" s="144">
        <f t="shared" si="2"/>
        <v>50.00008814129402</v>
      </c>
    </row>
    <row r="103" spans="1:8" ht="24.75" customHeight="1" thickBot="1">
      <c r="A103" s="239" t="s">
        <v>87</v>
      </c>
      <c r="B103" s="240"/>
      <c r="C103" s="241"/>
      <c r="D103" s="71" t="s">
        <v>88</v>
      </c>
      <c r="E103" s="68">
        <f>SUM(E104,E106,E111)</f>
        <v>518230</v>
      </c>
      <c r="F103" s="68">
        <f>SUM(F104,F106,F111,F114,)</f>
        <v>561159</v>
      </c>
      <c r="G103" s="68">
        <f>SUM(G104,G106,G111,G114,)</f>
        <v>199242.99000000002</v>
      </c>
      <c r="H103" s="69">
        <f>G103/F103*100</f>
        <v>35.50562140142099</v>
      </c>
    </row>
    <row r="104" spans="1:8" ht="29.25" customHeight="1">
      <c r="A104" s="256"/>
      <c r="B104" s="255" t="s">
        <v>129</v>
      </c>
      <c r="C104" s="255"/>
      <c r="D104" s="4" t="s">
        <v>150</v>
      </c>
      <c r="E104" s="24">
        <f>E105</f>
        <v>54427</v>
      </c>
      <c r="F104" s="24">
        <f>F105</f>
        <v>54427</v>
      </c>
      <c r="G104" s="24">
        <f>G105</f>
        <v>27211</v>
      </c>
      <c r="H104" s="92">
        <f>G104/F104*100</f>
        <v>49.99540669153178</v>
      </c>
    </row>
    <row r="105" spans="1:8" ht="19.5" customHeight="1">
      <c r="A105" s="256"/>
      <c r="B105" s="51"/>
      <c r="C105" s="39" t="s">
        <v>89</v>
      </c>
      <c r="D105" s="40" t="s">
        <v>92</v>
      </c>
      <c r="E105" s="118">
        <v>54427</v>
      </c>
      <c r="F105" s="12">
        <v>54427</v>
      </c>
      <c r="G105" s="12">
        <v>27211</v>
      </c>
      <c r="H105" s="90">
        <f>G105/F105*100</f>
        <v>49.99540669153178</v>
      </c>
    </row>
    <row r="106" spans="1:8" ht="23.25" customHeight="1">
      <c r="A106" s="256"/>
      <c r="B106" s="243" t="s">
        <v>90</v>
      </c>
      <c r="C106" s="232"/>
      <c r="D106" s="15" t="s">
        <v>91</v>
      </c>
      <c r="E106" s="24">
        <f>SUM(E107:E110)</f>
        <v>263803</v>
      </c>
      <c r="F106" s="24">
        <f>SUM(F107:F110)</f>
        <v>263803</v>
      </c>
      <c r="G106" s="24">
        <f>SUM(G107:G110)</f>
        <v>111113.39</v>
      </c>
      <c r="H106" s="94">
        <f aca="true" t="shared" si="4" ref="H106:H116">G106/F106*100</f>
        <v>42.11983563492455</v>
      </c>
    </row>
    <row r="107" spans="1:8" ht="24.75" customHeight="1">
      <c r="A107" s="256"/>
      <c r="B107" s="242"/>
      <c r="C107" s="39" t="s">
        <v>156</v>
      </c>
      <c r="D107" s="28" t="s">
        <v>160</v>
      </c>
      <c r="E107" s="118">
        <v>36000</v>
      </c>
      <c r="F107" s="12">
        <v>36000</v>
      </c>
      <c r="G107" s="12">
        <v>15881.8</v>
      </c>
      <c r="H107" s="93">
        <f t="shared" si="4"/>
        <v>44.11611111111111</v>
      </c>
    </row>
    <row r="108" spans="1:8" ht="24.75" customHeight="1">
      <c r="A108" s="256"/>
      <c r="B108" s="242"/>
      <c r="C108" s="39" t="s">
        <v>157</v>
      </c>
      <c r="D108" s="129" t="s">
        <v>162</v>
      </c>
      <c r="E108" s="12">
        <v>76000</v>
      </c>
      <c r="F108" s="12">
        <v>76000</v>
      </c>
      <c r="G108" s="12">
        <v>22412</v>
      </c>
      <c r="H108" s="93">
        <f t="shared" si="4"/>
        <v>29.489473684210527</v>
      </c>
    </row>
    <row r="109" spans="1:8" ht="21" customHeight="1">
      <c r="A109" s="256"/>
      <c r="B109" s="53"/>
      <c r="C109" s="39" t="s">
        <v>35</v>
      </c>
      <c r="D109" s="11" t="s">
        <v>141</v>
      </c>
      <c r="E109" s="12">
        <v>15000</v>
      </c>
      <c r="F109" s="12">
        <v>15000</v>
      </c>
      <c r="G109" s="12">
        <v>4419.59</v>
      </c>
      <c r="H109" s="93">
        <f t="shared" si="4"/>
        <v>29.463933333333337</v>
      </c>
    </row>
    <row r="110" spans="1:8" ht="24.75" customHeight="1">
      <c r="A110" s="256"/>
      <c r="B110" s="53"/>
      <c r="C110" s="39" t="s">
        <v>89</v>
      </c>
      <c r="D110" s="44" t="s">
        <v>92</v>
      </c>
      <c r="E110" s="118">
        <v>136803</v>
      </c>
      <c r="F110" s="12">
        <v>136803</v>
      </c>
      <c r="G110" s="12">
        <v>68400</v>
      </c>
      <c r="H110" s="93">
        <f t="shared" si="4"/>
        <v>49.998903532817266</v>
      </c>
    </row>
    <row r="111" spans="1:8" ht="24.75" customHeight="1">
      <c r="A111" s="256"/>
      <c r="B111" s="255" t="s">
        <v>142</v>
      </c>
      <c r="C111" s="255"/>
      <c r="D111" s="15" t="s">
        <v>143</v>
      </c>
      <c r="E111" s="17">
        <f>SUM(E112:E113)</f>
        <v>200000</v>
      </c>
      <c r="F111" s="17">
        <f>SUM(F112:F113)</f>
        <v>200000</v>
      </c>
      <c r="G111" s="17">
        <f>SUM(G112:G113)</f>
        <v>17989.6</v>
      </c>
      <c r="H111" s="94">
        <f t="shared" si="4"/>
        <v>8.994799999999998</v>
      </c>
    </row>
    <row r="112" spans="1:8" ht="21" customHeight="1">
      <c r="A112" s="256"/>
      <c r="B112" s="7"/>
      <c r="C112" s="39" t="s">
        <v>11</v>
      </c>
      <c r="D112" s="11" t="s">
        <v>144</v>
      </c>
      <c r="E112" s="118">
        <v>140000</v>
      </c>
      <c r="F112" s="12">
        <v>140000</v>
      </c>
      <c r="G112" s="12">
        <v>201.8</v>
      </c>
      <c r="H112" s="93">
        <f t="shared" si="4"/>
        <v>0.14414285714285716</v>
      </c>
    </row>
    <row r="113" spans="1:8" ht="21" customHeight="1">
      <c r="A113" s="256"/>
      <c r="B113" s="53"/>
      <c r="C113" s="125" t="s">
        <v>35</v>
      </c>
      <c r="D113" s="11" t="s">
        <v>141</v>
      </c>
      <c r="E113" s="118">
        <v>60000</v>
      </c>
      <c r="F113" s="12">
        <v>60000</v>
      </c>
      <c r="G113" s="12">
        <v>17787.8</v>
      </c>
      <c r="H113" s="97">
        <f t="shared" si="4"/>
        <v>29.64633333333333</v>
      </c>
    </row>
    <row r="114" spans="1:8" ht="33.75" customHeight="1">
      <c r="A114" s="81"/>
      <c r="B114" s="313">
        <v>80153</v>
      </c>
      <c r="C114" s="313"/>
      <c r="D114" s="179" t="s">
        <v>182</v>
      </c>
      <c r="E114" s="9">
        <v>0</v>
      </c>
      <c r="F114" s="5">
        <f>F115</f>
        <v>42929</v>
      </c>
      <c r="G114" s="5">
        <f>G115</f>
        <v>42929</v>
      </c>
      <c r="H114" s="157">
        <f>G114/F114*100</f>
        <v>100</v>
      </c>
    </row>
    <row r="115" spans="1:8" ht="24.75" customHeight="1" thickBot="1">
      <c r="A115" s="81"/>
      <c r="B115" s="142"/>
      <c r="C115" s="19" t="s">
        <v>17</v>
      </c>
      <c r="D115" s="141" t="s">
        <v>96</v>
      </c>
      <c r="E115" s="116">
        <v>0</v>
      </c>
      <c r="F115" s="116">
        <v>42929</v>
      </c>
      <c r="G115" s="124">
        <v>42929</v>
      </c>
      <c r="H115" s="96">
        <f>G115/F115*100</f>
        <v>100</v>
      </c>
    </row>
    <row r="116" spans="1:8" ht="24.75" customHeight="1" thickBot="1">
      <c r="A116" s="239" t="s">
        <v>94</v>
      </c>
      <c r="B116" s="240"/>
      <c r="C116" s="241"/>
      <c r="D116" s="67" t="s">
        <v>95</v>
      </c>
      <c r="E116" s="68">
        <f>SUM(E117,E119,E125,E128,E130,E123)</f>
        <v>623193</v>
      </c>
      <c r="F116" s="68">
        <f>SUM(F117,F119,F125,F128,F130,F123+F121)</f>
        <v>644178</v>
      </c>
      <c r="G116" s="68">
        <f>SUM(G117,G119,G125,G128,G130,G123+G121)</f>
        <v>303961</v>
      </c>
      <c r="H116" s="69">
        <f t="shared" si="4"/>
        <v>47.18587098596972</v>
      </c>
    </row>
    <row r="117" spans="1:8" ht="24.75" customHeight="1">
      <c r="A117" s="75"/>
      <c r="B117" s="237" t="s">
        <v>97</v>
      </c>
      <c r="C117" s="238"/>
      <c r="D117" s="15" t="s">
        <v>98</v>
      </c>
      <c r="E117" s="17">
        <f>SUM(E118:E118)</f>
        <v>35217</v>
      </c>
      <c r="F117" s="17">
        <f>SUM(F118:F118)</f>
        <v>35217</v>
      </c>
      <c r="G117" s="17">
        <f>SUM(G118:G118)</f>
        <v>11164</v>
      </c>
      <c r="H117" s="92">
        <f>SUM(G117/F117*100)</f>
        <v>31.700599142459605</v>
      </c>
    </row>
    <row r="118" spans="1:8" ht="24.75" customHeight="1">
      <c r="A118" s="81"/>
      <c r="B118" s="73"/>
      <c r="C118" s="160" t="s">
        <v>89</v>
      </c>
      <c r="D118" s="40" t="s">
        <v>92</v>
      </c>
      <c r="E118" s="122">
        <v>35217</v>
      </c>
      <c r="F118" s="12">
        <v>35217</v>
      </c>
      <c r="G118" s="12">
        <v>11164</v>
      </c>
      <c r="H118" s="91">
        <f>G118/F118*100</f>
        <v>31.700599142459605</v>
      </c>
    </row>
    <row r="119" spans="1:8" ht="24.75" customHeight="1">
      <c r="A119" s="75"/>
      <c r="B119" s="237" t="s">
        <v>99</v>
      </c>
      <c r="C119" s="232"/>
      <c r="D119" s="41" t="s">
        <v>100</v>
      </c>
      <c r="E119" s="17">
        <f>SUM(E120:E120)</f>
        <v>114536</v>
      </c>
      <c r="F119" s="17">
        <f>SUM(F120:F120)</f>
        <v>114536</v>
      </c>
      <c r="G119" s="17">
        <f>SUM(G120:G120)</f>
        <v>63500</v>
      </c>
      <c r="H119" s="92">
        <f>G119/F119*100</f>
        <v>55.4410840259831</v>
      </c>
    </row>
    <row r="120" spans="1:8" ht="27" customHeight="1">
      <c r="A120" s="75"/>
      <c r="B120" s="10"/>
      <c r="C120" s="10" t="s">
        <v>89</v>
      </c>
      <c r="D120" s="40" t="s">
        <v>92</v>
      </c>
      <c r="E120" s="118">
        <v>114536</v>
      </c>
      <c r="F120" s="12">
        <v>114536</v>
      </c>
      <c r="G120" s="12">
        <v>63500</v>
      </c>
      <c r="H120" s="91">
        <f aca="true" t="shared" si="5" ref="H120:H127">G120/F120*100</f>
        <v>55.4410840259831</v>
      </c>
    </row>
    <row r="121" spans="1:8" ht="24.75" customHeight="1">
      <c r="A121" s="75"/>
      <c r="B121" s="243" t="s">
        <v>148</v>
      </c>
      <c r="C121" s="244"/>
      <c r="D121" s="41" t="s">
        <v>149</v>
      </c>
      <c r="E121" s="123">
        <v>0</v>
      </c>
      <c r="F121" s="17">
        <f>F122</f>
        <v>1139</v>
      </c>
      <c r="G121" s="17">
        <f>G122</f>
        <v>1139</v>
      </c>
      <c r="H121" s="92">
        <f t="shared" si="5"/>
        <v>100</v>
      </c>
    </row>
    <row r="122" spans="1:8" ht="24.75" customHeight="1">
      <c r="A122" s="75"/>
      <c r="B122" s="42"/>
      <c r="C122" s="10" t="s">
        <v>17</v>
      </c>
      <c r="D122" s="40" t="s">
        <v>96</v>
      </c>
      <c r="E122" s="118">
        <v>0</v>
      </c>
      <c r="F122" s="12">
        <v>1139</v>
      </c>
      <c r="G122" s="12">
        <v>1139</v>
      </c>
      <c r="H122" s="91">
        <f t="shared" si="5"/>
        <v>100</v>
      </c>
    </row>
    <row r="123" spans="1:8" ht="24.75" customHeight="1">
      <c r="A123" s="75"/>
      <c r="B123" s="243" t="s">
        <v>136</v>
      </c>
      <c r="C123" s="232"/>
      <c r="D123" s="41" t="s">
        <v>218</v>
      </c>
      <c r="E123" s="17">
        <f>E124</f>
        <v>270501</v>
      </c>
      <c r="F123" s="17">
        <f>F124</f>
        <v>270501</v>
      </c>
      <c r="G123" s="17">
        <f>G124</f>
        <v>127000</v>
      </c>
      <c r="H123" s="92">
        <f t="shared" si="5"/>
        <v>46.94991885427411</v>
      </c>
    </row>
    <row r="124" spans="1:8" ht="24.75" customHeight="1">
      <c r="A124" s="75"/>
      <c r="B124" s="42"/>
      <c r="C124" s="10" t="s">
        <v>89</v>
      </c>
      <c r="D124" s="40" t="s">
        <v>92</v>
      </c>
      <c r="E124" s="118">
        <v>270501</v>
      </c>
      <c r="F124" s="12">
        <v>270501</v>
      </c>
      <c r="G124" s="12">
        <v>127000</v>
      </c>
      <c r="H124" s="91">
        <f t="shared" si="5"/>
        <v>46.94991885427411</v>
      </c>
    </row>
    <row r="125" spans="1:8" s="43" customFormat="1" ht="24.75" customHeight="1">
      <c r="A125" s="75"/>
      <c r="B125" s="243" t="s">
        <v>101</v>
      </c>
      <c r="C125" s="232"/>
      <c r="D125" s="41" t="s">
        <v>102</v>
      </c>
      <c r="E125" s="17">
        <f>SUM(E126:E127)</f>
        <v>100549</v>
      </c>
      <c r="F125" s="17">
        <f>SUM(F126:F127)</f>
        <v>100785</v>
      </c>
      <c r="G125" s="17">
        <f>SUM(G126:G127)</f>
        <v>54981.38</v>
      </c>
      <c r="H125" s="92">
        <f>G125/F125*100</f>
        <v>54.55313786773826</v>
      </c>
    </row>
    <row r="126" spans="1:8" s="43" customFormat="1" ht="24.75" customHeight="1">
      <c r="A126" s="75"/>
      <c r="B126" s="169"/>
      <c r="C126" s="10" t="s">
        <v>17</v>
      </c>
      <c r="D126" s="40" t="s">
        <v>96</v>
      </c>
      <c r="E126" s="12">
        <v>4882</v>
      </c>
      <c r="F126" s="12">
        <v>5118</v>
      </c>
      <c r="G126" s="12">
        <v>3044.38</v>
      </c>
      <c r="H126" s="91">
        <f>G126/F126*100</f>
        <v>59.48378272762799</v>
      </c>
    </row>
    <row r="127" spans="1:8" s="43" customFormat="1" ht="24.75" customHeight="1">
      <c r="A127" s="75"/>
      <c r="B127" s="10"/>
      <c r="C127" s="10" t="s">
        <v>89</v>
      </c>
      <c r="D127" s="11" t="s">
        <v>219</v>
      </c>
      <c r="E127" s="118">
        <v>95667</v>
      </c>
      <c r="F127" s="12">
        <v>95667</v>
      </c>
      <c r="G127" s="13">
        <v>51937</v>
      </c>
      <c r="H127" s="91">
        <f t="shared" si="5"/>
        <v>54.28935787680182</v>
      </c>
    </row>
    <row r="128" spans="1:8" s="43" customFormat="1" ht="28.5" customHeight="1">
      <c r="A128" s="75"/>
      <c r="B128" s="243" t="s">
        <v>103</v>
      </c>
      <c r="C128" s="232"/>
      <c r="D128" s="15" t="s">
        <v>104</v>
      </c>
      <c r="E128" s="17">
        <f>SUM(E129)</f>
        <v>22000</v>
      </c>
      <c r="F128" s="17">
        <f>SUM(F129:F129)</f>
        <v>22000</v>
      </c>
      <c r="G128" s="17">
        <f>SUM(G129:G129)</f>
        <v>6818.62</v>
      </c>
      <c r="H128" s="91">
        <f aca="true" t="shared" si="6" ref="H128:H137">G128/F128*100</f>
        <v>30.993727272727273</v>
      </c>
    </row>
    <row r="129" spans="1:8" ht="27" customHeight="1">
      <c r="A129" s="81"/>
      <c r="B129" s="27"/>
      <c r="C129" s="27" t="s">
        <v>11</v>
      </c>
      <c r="D129" s="28" t="s">
        <v>12</v>
      </c>
      <c r="E129" s="122">
        <v>22000</v>
      </c>
      <c r="F129" s="12">
        <v>22000</v>
      </c>
      <c r="G129" s="13">
        <v>6818.62</v>
      </c>
      <c r="H129" s="90">
        <f t="shared" si="6"/>
        <v>30.993727272727273</v>
      </c>
    </row>
    <row r="130" spans="1:8" s="43" customFormat="1" ht="24.75" customHeight="1">
      <c r="A130" s="256"/>
      <c r="B130" s="243" t="s">
        <v>167</v>
      </c>
      <c r="C130" s="232"/>
      <c r="D130" s="139" t="s">
        <v>177</v>
      </c>
      <c r="E130" s="17">
        <f>SUM(E131)</f>
        <v>80390</v>
      </c>
      <c r="F130" s="17">
        <f>SUM(F131:F131)</f>
        <v>100000</v>
      </c>
      <c r="G130" s="17">
        <f>SUM(G131:G131)</f>
        <v>39358</v>
      </c>
      <c r="H130" s="92">
        <f t="shared" si="6"/>
        <v>39.358</v>
      </c>
    </row>
    <row r="131" spans="1:8" s="43" customFormat="1" ht="24.75" customHeight="1" thickBot="1">
      <c r="A131" s="261"/>
      <c r="B131" s="87"/>
      <c r="C131" s="87" t="s">
        <v>89</v>
      </c>
      <c r="D131" s="88" t="s">
        <v>220</v>
      </c>
      <c r="E131" s="89">
        <v>80390</v>
      </c>
      <c r="F131" s="83">
        <v>100000</v>
      </c>
      <c r="G131" s="89">
        <v>39358</v>
      </c>
      <c r="H131" s="84">
        <f t="shared" si="6"/>
        <v>39.358</v>
      </c>
    </row>
    <row r="132" spans="1:8" s="43" customFormat="1" ht="24.75" customHeight="1" thickBot="1">
      <c r="A132" s="239" t="s">
        <v>105</v>
      </c>
      <c r="B132" s="240"/>
      <c r="C132" s="241"/>
      <c r="D132" s="67" t="s">
        <v>106</v>
      </c>
      <c r="E132" s="68">
        <f aca="true" t="shared" si="7" ref="E132:G133">SUM(E133)</f>
        <v>0</v>
      </c>
      <c r="F132" s="68">
        <f t="shared" si="7"/>
        <v>26685</v>
      </c>
      <c r="G132" s="68">
        <f t="shared" si="7"/>
        <v>26685</v>
      </c>
      <c r="H132" s="69">
        <f t="shared" si="6"/>
        <v>100</v>
      </c>
    </row>
    <row r="133" spans="1:8" s="43" customFormat="1" ht="24.75" customHeight="1">
      <c r="A133" s="286"/>
      <c r="B133" s="248" t="s">
        <v>107</v>
      </c>
      <c r="C133" s="249"/>
      <c r="D133" s="85" t="s">
        <v>108</v>
      </c>
      <c r="E133" s="78">
        <f t="shared" si="7"/>
        <v>0</v>
      </c>
      <c r="F133" s="78">
        <f t="shared" si="7"/>
        <v>26685</v>
      </c>
      <c r="G133" s="78">
        <f t="shared" si="7"/>
        <v>26685</v>
      </c>
      <c r="H133" s="86">
        <f t="shared" si="6"/>
        <v>100</v>
      </c>
    </row>
    <row r="134" spans="1:8" s="43" customFormat="1" ht="24.75" customHeight="1" thickBot="1">
      <c r="A134" s="260"/>
      <c r="B134" s="32"/>
      <c r="C134" s="32" t="s">
        <v>89</v>
      </c>
      <c r="D134" s="33" t="s">
        <v>92</v>
      </c>
      <c r="E134" s="34">
        <v>0</v>
      </c>
      <c r="F134" s="23">
        <v>26685</v>
      </c>
      <c r="G134" s="34">
        <v>26685</v>
      </c>
      <c r="H134" s="80">
        <f t="shared" si="6"/>
        <v>100</v>
      </c>
    </row>
    <row r="135" spans="1:8" s="43" customFormat="1" ht="24.75" customHeight="1" thickBot="1">
      <c r="A135" s="239" t="s">
        <v>168</v>
      </c>
      <c r="B135" s="240"/>
      <c r="C135" s="241"/>
      <c r="D135" s="71" t="s">
        <v>169</v>
      </c>
      <c r="E135" s="68">
        <f>E136+E138+E144+E147+E149</f>
        <v>10712622</v>
      </c>
      <c r="F135" s="68">
        <f>SUM(F136+F138+F144+F147+F149)</f>
        <v>10712681</v>
      </c>
      <c r="G135" s="68">
        <f>SUM(G136+G138+G144+G147+G149)</f>
        <v>5213037.15</v>
      </c>
      <c r="H135" s="69">
        <f t="shared" si="6"/>
        <v>48.662301715135555</v>
      </c>
    </row>
    <row r="136" spans="1:8" s="43" customFormat="1" ht="24.75" customHeight="1">
      <c r="A136" s="235"/>
      <c r="B136" s="247" t="s">
        <v>170</v>
      </c>
      <c r="C136" s="247"/>
      <c r="D136" s="25" t="s">
        <v>161</v>
      </c>
      <c r="E136" s="26">
        <f>E137</f>
        <v>6022609</v>
      </c>
      <c r="F136" s="26">
        <f>F137</f>
        <v>6022609</v>
      </c>
      <c r="G136" s="26">
        <f>G137</f>
        <v>3003541</v>
      </c>
      <c r="H136" s="86">
        <f t="shared" si="6"/>
        <v>49.87109407235303</v>
      </c>
    </row>
    <row r="137" spans="1:8" s="43" customFormat="1" ht="24.75" customHeight="1">
      <c r="A137" s="236"/>
      <c r="B137" s="27"/>
      <c r="C137" s="27" t="s">
        <v>158</v>
      </c>
      <c r="D137" s="28" t="s">
        <v>41</v>
      </c>
      <c r="E137" s="13">
        <v>6022609</v>
      </c>
      <c r="F137" s="13">
        <v>6022609</v>
      </c>
      <c r="G137" s="12">
        <v>3003541</v>
      </c>
      <c r="H137" s="90">
        <f t="shared" si="6"/>
        <v>49.87109407235303</v>
      </c>
    </row>
    <row r="138" spans="1:8" s="43" customFormat="1" ht="24.75" customHeight="1">
      <c r="A138" s="131"/>
      <c r="B138" s="246" t="s">
        <v>171</v>
      </c>
      <c r="C138" s="246"/>
      <c r="D138" s="29" t="s">
        <v>173</v>
      </c>
      <c r="E138" s="30">
        <f>SUM(E139:E143)</f>
        <v>4434763</v>
      </c>
      <c r="F138" s="30">
        <f>SUM(F139:F143)</f>
        <v>4434763</v>
      </c>
      <c r="G138" s="30">
        <f>SUM(G140:G143)</f>
        <v>2167977.15</v>
      </c>
      <c r="H138" s="99">
        <f aca="true" t="shared" si="8" ref="H138:H146">G138/F138*100</f>
        <v>48.885975417401106</v>
      </c>
    </row>
    <row r="139" spans="1:8" s="43" customFormat="1" ht="17.25" customHeight="1">
      <c r="A139" s="131"/>
      <c r="B139" s="153"/>
      <c r="C139" s="126" t="s">
        <v>15</v>
      </c>
      <c r="D139" s="28" t="s">
        <v>16</v>
      </c>
      <c r="E139" s="13">
        <v>35000</v>
      </c>
      <c r="F139" s="13">
        <v>35000</v>
      </c>
      <c r="G139" s="13">
        <v>0</v>
      </c>
      <c r="H139" s="90">
        <v>0</v>
      </c>
    </row>
    <row r="140" spans="1:8" s="43" customFormat="1" ht="21" customHeight="1">
      <c r="A140" s="131"/>
      <c r="B140" s="153"/>
      <c r="C140" s="126" t="s">
        <v>35</v>
      </c>
      <c r="D140" s="44" t="s">
        <v>36</v>
      </c>
      <c r="E140" s="13">
        <v>8000</v>
      </c>
      <c r="F140" s="13">
        <v>8000</v>
      </c>
      <c r="G140" s="13">
        <v>0</v>
      </c>
      <c r="H140" s="90">
        <f t="shared" si="8"/>
        <v>0</v>
      </c>
    </row>
    <row r="141" spans="1:8" s="43" customFormat="1" ht="24.75" customHeight="1">
      <c r="A141" s="131"/>
      <c r="B141" s="153"/>
      <c r="C141" s="126" t="s">
        <v>159</v>
      </c>
      <c r="D141" s="28" t="s">
        <v>178</v>
      </c>
      <c r="E141" s="13">
        <v>40000</v>
      </c>
      <c r="F141" s="13">
        <v>40000</v>
      </c>
      <c r="G141" s="13">
        <v>0</v>
      </c>
      <c r="H141" s="90">
        <f t="shared" si="8"/>
        <v>0</v>
      </c>
    </row>
    <row r="142" spans="1:8" s="43" customFormat="1" ht="24.75" customHeight="1">
      <c r="A142" s="131"/>
      <c r="B142" s="27"/>
      <c r="C142" s="27" t="s">
        <v>17</v>
      </c>
      <c r="D142" s="28" t="s">
        <v>41</v>
      </c>
      <c r="E142" s="13">
        <v>4316763</v>
      </c>
      <c r="F142" s="13">
        <v>4316763</v>
      </c>
      <c r="G142" s="12">
        <v>2158083</v>
      </c>
      <c r="H142" s="90">
        <f t="shared" si="8"/>
        <v>49.9930850964021</v>
      </c>
    </row>
    <row r="143" spans="1:8" s="43" customFormat="1" ht="24.75" customHeight="1">
      <c r="A143" s="131"/>
      <c r="B143" s="27"/>
      <c r="C143" s="126" t="s">
        <v>42</v>
      </c>
      <c r="D143" s="28" t="s">
        <v>43</v>
      </c>
      <c r="E143" s="13">
        <v>35000</v>
      </c>
      <c r="F143" s="13">
        <v>35000</v>
      </c>
      <c r="G143" s="12">
        <v>9894.15</v>
      </c>
      <c r="H143" s="90">
        <f t="shared" si="8"/>
        <v>28.269</v>
      </c>
    </row>
    <row r="144" spans="1:8" s="43" customFormat="1" ht="24.75" customHeight="1">
      <c r="A144" s="131"/>
      <c r="B144" s="246" t="s">
        <v>172</v>
      </c>
      <c r="C144" s="246"/>
      <c r="D144" s="29" t="s">
        <v>174</v>
      </c>
      <c r="E144" s="30">
        <f>SUM(E145:E146)</f>
        <v>50</v>
      </c>
      <c r="F144" s="30">
        <f>SUM(F145:F146)</f>
        <v>109</v>
      </c>
      <c r="G144" s="30">
        <f>SUM(G146:G146)</f>
        <v>59</v>
      </c>
      <c r="H144" s="99">
        <f t="shared" si="8"/>
        <v>54.12844036697248</v>
      </c>
    </row>
    <row r="145" spans="1:8" s="43" customFormat="1" ht="24.75" customHeight="1">
      <c r="A145" s="131"/>
      <c r="B145" s="153"/>
      <c r="C145" s="126" t="s">
        <v>35</v>
      </c>
      <c r="D145" s="44" t="s">
        <v>36</v>
      </c>
      <c r="E145" s="13">
        <v>50</v>
      </c>
      <c r="F145" s="13">
        <v>50</v>
      </c>
      <c r="G145" s="13">
        <v>0</v>
      </c>
      <c r="H145" s="90">
        <f t="shared" si="8"/>
        <v>0</v>
      </c>
    </row>
    <row r="146" spans="1:8" s="43" customFormat="1" ht="24.75" customHeight="1">
      <c r="A146" s="131"/>
      <c r="B146" s="27"/>
      <c r="C146" s="126" t="s">
        <v>17</v>
      </c>
      <c r="D146" s="28" t="s">
        <v>41</v>
      </c>
      <c r="E146" s="13">
        <v>0</v>
      </c>
      <c r="F146" s="13">
        <v>59</v>
      </c>
      <c r="G146" s="12">
        <v>59</v>
      </c>
      <c r="H146" s="90">
        <f t="shared" si="8"/>
        <v>100</v>
      </c>
    </row>
    <row r="147" spans="1:8" s="43" customFormat="1" ht="24.75" customHeight="1">
      <c r="A147" s="131"/>
      <c r="B147" s="246" t="s">
        <v>180</v>
      </c>
      <c r="C147" s="246"/>
      <c r="D147" s="154" t="s">
        <v>181</v>
      </c>
      <c r="E147" s="30">
        <f>E148</f>
        <v>202339</v>
      </c>
      <c r="F147" s="30">
        <f>F148</f>
        <v>202339</v>
      </c>
      <c r="G147" s="30">
        <f>G148</f>
        <v>716</v>
      </c>
      <c r="H147" s="99">
        <f aca="true" t="shared" si="9" ref="H147:H155">G147/F147*100</f>
        <v>0.3538615887199205</v>
      </c>
    </row>
    <row r="148" spans="1:8" s="43" customFormat="1" ht="25.5" customHeight="1">
      <c r="A148" s="131"/>
      <c r="B148" s="27"/>
      <c r="C148" s="126" t="s">
        <v>17</v>
      </c>
      <c r="D148" s="161" t="s">
        <v>41</v>
      </c>
      <c r="E148" s="162">
        <v>202339</v>
      </c>
      <c r="F148" s="162">
        <v>202339</v>
      </c>
      <c r="G148" s="163">
        <v>716</v>
      </c>
      <c r="H148" s="133">
        <f t="shared" si="9"/>
        <v>0.3538615887199205</v>
      </c>
    </row>
    <row r="149" spans="1:8" s="43" customFormat="1" ht="32.25" customHeight="1">
      <c r="A149" s="131"/>
      <c r="B149" s="246" t="s">
        <v>186</v>
      </c>
      <c r="C149" s="246"/>
      <c r="D149" s="178" t="s">
        <v>221</v>
      </c>
      <c r="E149" s="30">
        <f>E150</f>
        <v>52861</v>
      </c>
      <c r="F149" s="30">
        <v>52861</v>
      </c>
      <c r="G149" s="30">
        <f>G150</f>
        <v>40744</v>
      </c>
      <c r="H149" s="99">
        <f t="shared" si="9"/>
        <v>77.07761866025993</v>
      </c>
    </row>
    <row r="150" spans="1:8" s="43" customFormat="1" ht="26.25" customHeight="1" thickBot="1">
      <c r="A150" s="195"/>
      <c r="B150" s="87"/>
      <c r="C150" s="196" t="s">
        <v>17</v>
      </c>
      <c r="D150" s="155" t="s">
        <v>41</v>
      </c>
      <c r="E150" s="156">
        <v>52861</v>
      </c>
      <c r="F150" s="156">
        <v>52861</v>
      </c>
      <c r="G150" s="116">
        <v>40744</v>
      </c>
      <c r="H150" s="101">
        <f t="shared" si="9"/>
        <v>77.07761866025993</v>
      </c>
    </row>
    <row r="151" spans="1:8" s="207" customFormat="1" ht="32.25" customHeight="1" thickBot="1">
      <c r="A151" s="310" t="s">
        <v>109</v>
      </c>
      <c r="B151" s="311"/>
      <c r="C151" s="312"/>
      <c r="D151" s="205" t="s">
        <v>110</v>
      </c>
      <c r="E151" s="206">
        <f>E156+E158+E154+E152+E160</f>
        <v>32857</v>
      </c>
      <c r="F151" s="206">
        <f>F152+F154+F157+F158+F160</f>
        <v>221271.01</v>
      </c>
      <c r="G151" s="206">
        <f>G156+G158+G160+G152+G154</f>
        <v>9005.43</v>
      </c>
      <c r="H151" s="204">
        <f t="shared" si="9"/>
        <v>4.0698643712974425</v>
      </c>
    </row>
    <row r="152" spans="1:8" s="43" customFormat="1" ht="27" customHeight="1">
      <c r="A152" s="181"/>
      <c r="B152" s="248" t="s">
        <v>192</v>
      </c>
      <c r="C152" s="249"/>
      <c r="D152" s="25" t="s">
        <v>194</v>
      </c>
      <c r="E152" s="78"/>
      <c r="F152" s="78">
        <f>SUM(F153)</f>
        <v>158414.01</v>
      </c>
      <c r="G152" s="182">
        <f>SUM(G153:G153)</f>
        <v>0</v>
      </c>
      <c r="H152" s="86">
        <f t="shared" si="9"/>
        <v>0</v>
      </c>
    </row>
    <row r="153" spans="1:8" s="43" customFormat="1" ht="75" customHeight="1">
      <c r="A153" s="79"/>
      <c r="B153" s="62"/>
      <c r="C153" s="10" t="s">
        <v>179</v>
      </c>
      <c r="D153" s="152" t="s">
        <v>227</v>
      </c>
      <c r="E153" s="118"/>
      <c r="F153" s="23">
        <v>158414.01</v>
      </c>
      <c r="G153" s="136">
        <v>0</v>
      </c>
      <c r="H153" s="90">
        <f t="shared" si="9"/>
        <v>0</v>
      </c>
    </row>
    <row r="154" spans="1:8" s="43" customFormat="1" ht="24.75" customHeight="1">
      <c r="A154" s="79"/>
      <c r="B154" s="237" t="s">
        <v>201</v>
      </c>
      <c r="C154" s="238"/>
      <c r="D154" s="29" t="s">
        <v>202</v>
      </c>
      <c r="E154" s="17">
        <f>E155</f>
        <v>0</v>
      </c>
      <c r="F154" s="17">
        <v>30000</v>
      </c>
      <c r="G154" s="137">
        <f>SUM(G155:G155)</f>
        <v>9000</v>
      </c>
      <c r="H154" s="99">
        <f t="shared" si="9"/>
        <v>30</v>
      </c>
    </row>
    <row r="155" spans="1:8" s="43" customFormat="1" ht="39.75" customHeight="1">
      <c r="A155" s="79"/>
      <c r="B155" s="174"/>
      <c r="C155" s="21" t="s">
        <v>203</v>
      </c>
      <c r="D155" s="177" t="s">
        <v>204</v>
      </c>
      <c r="E155" s="118">
        <v>0</v>
      </c>
      <c r="F155" s="23">
        <v>30000</v>
      </c>
      <c r="G155" s="136">
        <v>9000</v>
      </c>
      <c r="H155" s="90">
        <f t="shared" si="9"/>
        <v>30</v>
      </c>
    </row>
    <row r="156" spans="1:8" s="43" customFormat="1" ht="24.75" customHeight="1">
      <c r="A156" s="79"/>
      <c r="B156" s="255" t="s">
        <v>137</v>
      </c>
      <c r="C156" s="255"/>
      <c r="D156" s="29" t="s">
        <v>222</v>
      </c>
      <c r="E156" s="17">
        <f>E157</f>
        <v>31357</v>
      </c>
      <c r="F156" s="17">
        <f>SUM(F157)</f>
        <v>31357</v>
      </c>
      <c r="G156" s="137">
        <f>SUM(G157:G157)</f>
        <v>5.43</v>
      </c>
      <c r="H156" s="99">
        <f aca="true" t="shared" si="10" ref="H156:H161">G156/F156*100</f>
        <v>0.017316707593200878</v>
      </c>
    </row>
    <row r="157" spans="1:8" s="43" customFormat="1" ht="24.75" customHeight="1">
      <c r="A157" s="79"/>
      <c r="B157" s="62"/>
      <c r="C157" s="21" t="s">
        <v>35</v>
      </c>
      <c r="D157" s="44" t="s">
        <v>36</v>
      </c>
      <c r="E157" s="118">
        <v>31357</v>
      </c>
      <c r="F157" s="23">
        <v>31357</v>
      </c>
      <c r="G157" s="136">
        <v>5.43</v>
      </c>
      <c r="H157" s="90">
        <f t="shared" si="10"/>
        <v>0.017316707593200878</v>
      </c>
    </row>
    <row r="158" spans="1:8" s="43" customFormat="1" ht="24.75" customHeight="1">
      <c r="A158" s="256"/>
      <c r="B158" s="243" t="s">
        <v>130</v>
      </c>
      <c r="C158" s="232"/>
      <c r="D158" s="29" t="s">
        <v>223</v>
      </c>
      <c r="E158" s="17">
        <f>E159</f>
        <v>1000</v>
      </c>
      <c r="F158" s="17">
        <f>SUM(F159)</f>
        <v>1000</v>
      </c>
      <c r="G158" s="137">
        <f>SUM(G159)</f>
        <v>0</v>
      </c>
      <c r="H158" s="99">
        <f t="shared" si="10"/>
        <v>0</v>
      </c>
    </row>
    <row r="159" spans="1:8" s="43" customFormat="1" ht="27.75" customHeight="1">
      <c r="A159" s="256"/>
      <c r="B159" s="21"/>
      <c r="C159" s="21" t="s">
        <v>132</v>
      </c>
      <c r="D159" s="44" t="s">
        <v>133</v>
      </c>
      <c r="E159" s="119">
        <v>1000</v>
      </c>
      <c r="F159" s="12">
        <v>1000</v>
      </c>
      <c r="G159" s="138">
        <v>0</v>
      </c>
      <c r="H159" s="90">
        <f t="shared" si="10"/>
        <v>0</v>
      </c>
    </row>
    <row r="160" spans="1:8" s="43" customFormat="1" ht="24.75" customHeight="1">
      <c r="A160" s="81"/>
      <c r="B160" s="243" t="s">
        <v>111</v>
      </c>
      <c r="C160" s="232"/>
      <c r="D160" s="4" t="s">
        <v>10</v>
      </c>
      <c r="E160" s="5">
        <f>SUM(E161:E161)</f>
        <v>500</v>
      </c>
      <c r="F160" s="5">
        <f>SUM(F161:F161)</f>
        <v>500</v>
      </c>
      <c r="G160" s="5">
        <f>SUM(G161:G161)</f>
        <v>0</v>
      </c>
      <c r="H160" s="99">
        <f t="shared" si="10"/>
        <v>0</v>
      </c>
    </row>
    <row r="161" spans="1:8" s="43" customFormat="1" ht="21" customHeight="1">
      <c r="A161" s="81"/>
      <c r="B161" s="21"/>
      <c r="C161" s="135" t="s">
        <v>35</v>
      </c>
      <c r="D161" s="40" t="s">
        <v>36</v>
      </c>
      <c r="E161" s="61">
        <v>500</v>
      </c>
      <c r="F161" s="23">
        <v>500</v>
      </c>
      <c r="G161" s="136">
        <v>0</v>
      </c>
      <c r="H161" s="80">
        <f t="shared" si="10"/>
        <v>0</v>
      </c>
    </row>
    <row r="162" spans="1:8" s="210" customFormat="1" ht="24.75" customHeight="1">
      <c r="A162" s="228" t="s">
        <v>195</v>
      </c>
      <c r="B162" s="229"/>
      <c r="C162" s="230"/>
      <c r="D162" s="225" t="s">
        <v>210</v>
      </c>
      <c r="E162" s="226">
        <f>SUM(E164:E164)</f>
        <v>520000</v>
      </c>
      <c r="F162" s="226">
        <f>SUM(F164:F164)</f>
        <v>0</v>
      </c>
      <c r="G162" s="226">
        <f>SUM(G164:G164)</f>
        <v>0</v>
      </c>
      <c r="H162" s="227">
        <v>0</v>
      </c>
    </row>
    <row r="163" spans="1:8" ht="24.75" customHeight="1">
      <c r="A163" s="202"/>
      <c r="B163" s="243" t="s">
        <v>197</v>
      </c>
      <c r="C163" s="232"/>
      <c r="D163" s="208" t="s">
        <v>10</v>
      </c>
      <c r="E163" s="24">
        <v>520000</v>
      </c>
      <c r="F163" s="24"/>
      <c r="G163" s="209"/>
      <c r="H163" s="99"/>
    </row>
    <row r="164" spans="1:8" ht="24.75" customHeight="1">
      <c r="A164" s="202"/>
      <c r="B164" s="10"/>
      <c r="C164" s="135" t="s">
        <v>145</v>
      </c>
      <c r="D164" s="40" t="s">
        <v>224</v>
      </c>
      <c r="E164" s="61">
        <v>520000</v>
      </c>
      <c r="F164" s="23">
        <v>0</v>
      </c>
      <c r="G164" s="136">
        <v>0</v>
      </c>
      <c r="H164" s="90">
        <v>0</v>
      </c>
    </row>
    <row r="165" spans="1:8" s="210" customFormat="1" ht="24.75" customHeight="1">
      <c r="A165" s="228" t="s">
        <v>196</v>
      </c>
      <c r="B165" s="229"/>
      <c r="C165" s="230"/>
      <c r="D165" s="211" t="s">
        <v>211</v>
      </c>
      <c r="E165" s="212">
        <f>SUM(E166)</f>
        <v>80000</v>
      </c>
      <c r="F165" s="213">
        <f>SUM(F166)</f>
        <v>95000</v>
      </c>
      <c r="G165" s="214">
        <f>SUM(G166)</f>
        <v>15000</v>
      </c>
      <c r="H165" s="215">
        <f>SUM(G165/F165*100)</f>
        <v>15.789473684210526</v>
      </c>
    </row>
    <row r="166" spans="1:8" ht="21" customHeight="1">
      <c r="A166" s="308"/>
      <c r="B166" s="243" t="s">
        <v>198</v>
      </c>
      <c r="C166" s="232"/>
      <c r="D166" s="15" t="s">
        <v>10</v>
      </c>
      <c r="E166" s="17">
        <f>SUM(E167:E167)</f>
        <v>80000</v>
      </c>
      <c r="F166" s="17">
        <f>SUM(F167:F167)</f>
        <v>95000</v>
      </c>
      <c r="G166" s="17">
        <f>SUM(G167:G167)</f>
        <v>15000</v>
      </c>
      <c r="H166" s="99">
        <f>G166/F166*100</f>
        <v>15.789473684210526</v>
      </c>
    </row>
    <row r="167" spans="1:8" ht="45" customHeight="1">
      <c r="A167" s="309"/>
      <c r="B167" s="10"/>
      <c r="C167" s="10" t="s">
        <v>145</v>
      </c>
      <c r="D167" s="222" t="s">
        <v>225</v>
      </c>
      <c r="E167" s="203">
        <v>80000</v>
      </c>
      <c r="F167" s="12">
        <v>95000</v>
      </c>
      <c r="G167" s="12">
        <v>15000</v>
      </c>
      <c r="H167" s="90">
        <f>G167/F167*100</f>
        <v>15.789473684210526</v>
      </c>
    </row>
    <row r="168" spans="1:8" ht="90.75" hidden="1" thickBot="1">
      <c r="A168" s="168"/>
      <c r="B168" s="82"/>
      <c r="C168" s="82" t="s">
        <v>179</v>
      </c>
      <c r="D168" s="183" t="s">
        <v>193</v>
      </c>
      <c r="E168" s="171">
        <v>0</v>
      </c>
      <c r="F168" s="83">
        <v>0</v>
      </c>
      <c r="G168" s="83">
        <v>245274.69</v>
      </c>
      <c r="H168" s="172">
        <v>0</v>
      </c>
    </row>
    <row r="169" ht="12.75" hidden="1"/>
    <row r="170" spans="5:7" ht="12.75" hidden="1">
      <c r="E170" s="46" t="s">
        <v>112</v>
      </c>
      <c r="F170" s="46" t="s">
        <v>113</v>
      </c>
      <c r="G170" s="47" t="s">
        <v>114</v>
      </c>
    </row>
    <row r="171" spans="4:7" ht="12.75" hidden="1">
      <c r="D171" s="3" t="s">
        <v>115</v>
      </c>
      <c r="E171" s="48" t="e">
        <f>SUM(#REF!,#REF!,#REF!,#REF!,E64-E75,E48,E47,E43,E38,E27,E20,E12)</f>
        <v>#REF!</v>
      </c>
      <c r="F171" s="48" t="e">
        <f>SUM(F129,#REF!,#REF!,#REF!,#REF!,(F64-F75),F52,F50,F49,F47,F43,F39,F38,F34,#REF!,F33,F30,F28,F22,F19,#REF!,F17,)</f>
        <v>#REF!</v>
      </c>
      <c r="G171" s="48" t="e">
        <f>SUM(G129,#REF!,#REF!,#REF!,#REF!,(G64-G75),G52,G50,G49,G47,G43,G39,G38,G34,#REF!,G33,G30,G28,G22,G19,#REF!,G17,)</f>
        <v>#REF!</v>
      </c>
    </row>
    <row r="172" spans="4:7" ht="12.75" hidden="1">
      <c r="D172" s="3" t="s">
        <v>116</v>
      </c>
      <c r="E172" s="48">
        <v>0</v>
      </c>
      <c r="F172" s="48" t="e">
        <f>SUM(#REF!)</f>
        <v>#REF!</v>
      </c>
      <c r="G172" s="48" t="e">
        <f>SUM(#REF!)</f>
        <v>#REF!</v>
      </c>
    </row>
    <row r="173" spans="4:7" ht="12.75" hidden="1">
      <c r="D173" s="3" t="s">
        <v>117</v>
      </c>
      <c r="E173" s="48" t="e">
        <f>SUM(E131,E134,#REF!,E127,#REF!,E120,#REF!,#REF!,#REF!,#REF!,E58,E46,)</f>
        <v>#REF!</v>
      </c>
      <c r="F173" s="48" t="e">
        <f>+SUM(#REF!,F134,F131,#REF!,#REF!,F127,#REF!,F120,#REF!,#REF!,#REF!,#REF!,F113,F105,#REF!,#REF!,#REF!,F58,F46,#REF!,#REF!,)</f>
        <v>#REF!</v>
      </c>
      <c r="G173" s="48" t="e">
        <f>+SUM(#REF!,G134,G131,#REF!,#REF!,G127,#REF!,G120,#REF!,#REF!,#REF!,#REF!,G113,G105,#REF!,#REF!,#REF!,G58,G46,#REF!,#REF!,)</f>
        <v>#REF!</v>
      </c>
    </row>
    <row r="174" spans="4:7" ht="12.75" hidden="1">
      <c r="D174" s="3" t="s">
        <v>118</v>
      </c>
      <c r="E174" s="48">
        <f>SUM(E98)</f>
        <v>9648644</v>
      </c>
      <c r="F174" s="48">
        <f>+SUM(F98)</f>
        <v>9567194</v>
      </c>
      <c r="G174" s="48">
        <f>+SUM(G98)</f>
        <v>5494784</v>
      </c>
    </row>
    <row r="175" spans="5:7" ht="12.75">
      <c r="E175" s="48"/>
      <c r="F175" s="48"/>
      <c r="G175" s="48"/>
    </row>
    <row r="176" spans="5:7" ht="12.75">
      <c r="E176" s="48"/>
      <c r="F176" s="48"/>
      <c r="G176" s="50"/>
    </row>
    <row r="177" spans="5:7" ht="12.75">
      <c r="E177" s="46"/>
      <c r="F177" s="46"/>
      <c r="G177" s="49"/>
    </row>
    <row r="178" spans="5:6" ht="12.75">
      <c r="E178" s="46"/>
      <c r="F178" s="46"/>
    </row>
    <row r="179" spans="5:8" ht="12.75" customHeight="1">
      <c r="E179" s="46"/>
      <c r="F179" s="46"/>
      <c r="G179" s="245"/>
      <c r="H179" s="245"/>
    </row>
    <row r="180" spans="5:8" ht="12.75">
      <c r="E180" s="46"/>
      <c r="F180" s="46"/>
      <c r="G180" s="245"/>
      <c r="H180" s="245"/>
    </row>
    <row r="181" spans="5:8" ht="12.75">
      <c r="E181" s="46"/>
      <c r="F181" s="46"/>
      <c r="G181" s="245"/>
      <c r="H181" s="245"/>
    </row>
    <row r="182" spans="5:8" ht="12.75">
      <c r="E182" s="46"/>
      <c r="F182" s="46"/>
      <c r="G182" s="245"/>
      <c r="H182" s="245"/>
    </row>
    <row r="183" spans="5:6" ht="12.75">
      <c r="E183" s="46"/>
      <c r="F183" s="46"/>
    </row>
    <row r="184" spans="5:6" ht="12.75">
      <c r="E184" s="46"/>
      <c r="F184" s="46"/>
    </row>
    <row r="185" spans="5:6" ht="12.75">
      <c r="E185" s="46"/>
      <c r="F185" s="46"/>
    </row>
    <row r="186" spans="5:6" ht="12.75">
      <c r="E186" s="46"/>
      <c r="F186" s="46"/>
    </row>
    <row r="187" spans="5:6" ht="12.75">
      <c r="E187" s="46"/>
      <c r="F187" s="46"/>
    </row>
    <row r="188" spans="5:6" ht="12.75">
      <c r="E188" s="46"/>
      <c r="F188" s="46"/>
    </row>
    <row r="189" spans="5:6" ht="12.75">
      <c r="E189" s="46"/>
      <c r="F189" s="46"/>
    </row>
    <row r="190" spans="5:6" ht="12.75">
      <c r="E190" s="46"/>
      <c r="F190" s="46"/>
    </row>
    <row r="191" spans="5:6" ht="12.75">
      <c r="E191" s="46"/>
      <c r="F191" s="46"/>
    </row>
    <row r="192" spans="5:6" ht="12.75">
      <c r="E192" s="46"/>
      <c r="F192" s="46"/>
    </row>
    <row r="193" spans="5:6" ht="12.75">
      <c r="E193" s="46"/>
      <c r="F193" s="46"/>
    </row>
    <row r="194" spans="5:6" ht="12.75">
      <c r="E194" s="46"/>
      <c r="F194" s="46"/>
    </row>
    <row r="195" spans="5:6" ht="12.75">
      <c r="E195" s="46"/>
      <c r="F195" s="46"/>
    </row>
    <row r="196" spans="5:6" ht="12.75">
      <c r="E196" s="46"/>
      <c r="F196" s="46"/>
    </row>
    <row r="197" spans="5:6" ht="12.75">
      <c r="E197" s="46"/>
      <c r="F197" s="46"/>
    </row>
    <row r="198" spans="5:6" ht="12.75">
      <c r="E198" s="46"/>
      <c r="F198" s="46"/>
    </row>
    <row r="199" spans="5:6" ht="12.75">
      <c r="E199" s="46"/>
      <c r="F199" s="46"/>
    </row>
    <row r="200" spans="5:6" ht="12.75">
      <c r="E200" s="46"/>
      <c r="F200" s="46"/>
    </row>
    <row r="201" spans="5:6" ht="12.75">
      <c r="E201" s="46"/>
      <c r="F201" s="46"/>
    </row>
    <row r="202" spans="5:6" ht="12.75">
      <c r="E202" s="46"/>
      <c r="F202" s="46"/>
    </row>
    <row r="203" spans="5:6" ht="12.75">
      <c r="E203" s="46"/>
      <c r="F203" s="46"/>
    </row>
    <row r="204" spans="5:6" ht="12.75">
      <c r="E204" s="46"/>
      <c r="F204" s="46"/>
    </row>
    <row r="205" spans="5:6" ht="12.75">
      <c r="E205" s="46"/>
      <c r="F205" s="46"/>
    </row>
    <row r="206" spans="5:6" ht="12.75">
      <c r="E206" s="46"/>
      <c r="F206" s="46"/>
    </row>
    <row r="207" spans="5:6" ht="12.75">
      <c r="E207" s="46"/>
      <c r="F207" s="46"/>
    </row>
    <row r="208" spans="5:6" ht="12.75">
      <c r="E208" s="46"/>
      <c r="F208" s="46"/>
    </row>
    <row r="209" spans="5:6" ht="12.75">
      <c r="E209" s="46"/>
      <c r="F209" s="46"/>
    </row>
    <row r="210" spans="5:6" ht="12.75">
      <c r="E210" s="46"/>
      <c r="F210" s="46"/>
    </row>
    <row r="211" spans="5:6" ht="12.75">
      <c r="E211" s="46"/>
      <c r="F211" s="46"/>
    </row>
    <row r="212" spans="5:6" ht="12.75">
      <c r="E212" s="46"/>
      <c r="F212" s="46"/>
    </row>
    <row r="213" spans="5:6" ht="12.75">
      <c r="E213" s="46"/>
      <c r="F213" s="46"/>
    </row>
    <row r="214" spans="5:6" ht="12.75">
      <c r="E214" s="46"/>
      <c r="F214" s="46"/>
    </row>
    <row r="215" spans="5:6" ht="12.75">
      <c r="E215" s="46"/>
      <c r="F215" s="46"/>
    </row>
    <row r="216" spans="5:6" ht="12.75">
      <c r="E216" s="46"/>
      <c r="F216" s="46"/>
    </row>
    <row r="217" spans="5:6" ht="12.75">
      <c r="E217" s="46"/>
      <c r="F217" s="46"/>
    </row>
    <row r="218" spans="5:6" ht="12.75">
      <c r="E218" s="46"/>
      <c r="F218" s="46"/>
    </row>
    <row r="219" spans="5:6" ht="12.75">
      <c r="E219" s="46"/>
      <c r="F219" s="46"/>
    </row>
    <row r="220" spans="5:6" ht="12.75">
      <c r="E220" s="46"/>
      <c r="F220" s="46"/>
    </row>
    <row r="221" spans="5:6" ht="12.75">
      <c r="E221" s="46"/>
      <c r="F221" s="46"/>
    </row>
    <row r="222" spans="5:6" ht="12.75">
      <c r="E222" s="46"/>
      <c r="F222" s="46"/>
    </row>
    <row r="223" spans="5:6" ht="12.75">
      <c r="E223" s="46"/>
      <c r="F223" s="46"/>
    </row>
    <row r="224" spans="5:6" ht="12.75">
      <c r="E224" s="46"/>
      <c r="F224" s="46"/>
    </row>
    <row r="225" spans="5:6" ht="12.75">
      <c r="E225" s="46"/>
      <c r="F225" s="46"/>
    </row>
    <row r="226" spans="5:6" ht="12.75">
      <c r="E226" s="46"/>
      <c r="F226" s="46"/>
    </row>
    <row r="227" spans="5:6" ht="12.75">
      <c r="E227" s="46"/>
      <c r="F227" s="46"/>
    </row>
    <row r="228" spans="5:6" ht="12.75">
      <c r="E228" s="46"/>
      <c r="F228" s="46"/>
    </row>
    <row r="229" spans="5:6" ht="12.75">
      <c r="E229" s="46"/>
      <c r="F229" s="46"/>
    </row>
    <row r="230" spans="5:6" ht="12.75">
      <c r="E230" s="46"/>
      <c r="F230" s="46"/>
    </row>
    <row r="231" spans="5:6" ht="12.75">
      <c r="E231" s="46"/>
      <c r="F231" s="46"/>
    </row>
    <row r="232" spans="5:6" ht="12.75">
      <c r="E232" s="46"/>
      <c r="F232" s="46"/>
    </row>
    <row r="233" spans="5:6" ht="12.75">
      <c r="E233" s="46"/>
      <c r="F233" s="46"/>
    </row>
    <row r="234" spans="5:6" ht="12.75">
      <c r="E234" s="46"/>
      <c r="F234" s="46"/>
    </row>
    <row r="235" spans="5:6" ht="12.75">
      <c r="E235" s="46"/>
      <c r="F235" s="46"/>
    </row>
    <row r="236" spans="5:6" ht="12.75">
      <c r="E236" s="46"/>
      <c r="F236" s="46"/>
    </row>
    <row r="237" spans="5:6" ht="12.75">
      <c r="E237" s="46"/>
      <c r="F237" s="46"/>
    </row>
    <row r="238" spans="5:6" ht="12.75">
      <c r="E238" s="46"/>
      <c r="F238" s="46"/>
    </row>
    <row r="239" spans="5:6" ht="12.75">
      <c r="E239" s="46"/>
      <c r="F239" s="46"/>
    </row>
    <row r="240" spans="5:6" ht="12.75">
      <c r="E240" s="46"/>
      <c r="F240" s="46"/>
    </row>
    <row r="241" spans="5:6" ht="12.75">
      <c r="E241" s="46"/>
      <c r="F241" s="46"/>
    </row>
    <row r="242" spans="5:6" ht="12.75">
      <c r="E242" s="46"/>
      <c r="F242" s="46"/>
    </row>
    <row r="243" spans="5:6" ht="12.75">
      <c r="E243" s="46"/>
      <c r="F243" s="46"/>
    </row>
    <row r="244" spans="5:6" ht="12.75">
      <c r="E244" s="46"/>
      <c r="F244" s="46"/>
    </row>
    <row r="245" spans="5:6" ht="12.75">
      <c r="E245" s="46"/>
      <c r="F245" s="46"/>
    </row>
    <row r="246" spans="5:6" ht="12.75">
      <c r="E246" s="46"/>
      <c r="F246" s="46"/>
    </row>
    <row r="247" spans="5:6" ht="12.75">
      <c r="E247" s="46"/>
      <c r="F247" s="46"/>
    </row>
    <row r="248" spans="5:6" ht="12.75">
      <c r="E248" s="46"/>
      <c r="F248" s="46"/>
    </row>
    <row r="249" spans="5:6" ht="12.75">
      <c r="E249" s="46"/>
      <c r="F249" s="46"/>
    </row>
    <row r="250" spans="5:6" ht="12.75">
      <c r="E250" s="46"/>
      <c r="F250" s="46"/>
    </row>
    <row r="251" spans="5:6" ht="12.75">
      <c r="E251" s="46"/>
      <c r="F251" s="46"/>
    </row>
    <row r="252" spans="5:6" ht="12.75">
      <c r="E252" s="46"/>
      <c r="F252" s="46"/>
    </row>
    <row r="253" spans="5:6" ht="12.75">
      <c r="E253" s="46"/>
      <c r="F253" s="46"/>
    </row>
    <row r="254" spans="5:6" ht="12.75">
      <c r="E254" s="46"/>
      <c r="F254" s="46"/>
    </row>
    <row r="255" spans="5:6" ht="12.75">
      <c r="E255" s="46"/>
      <c r="F255" s="46"/>
    </row>
    <row r="256" spans="5:6" ht="12.75">
      <c r="E256" s="46"/>
      <c r="F256" s="46"/>
    </row>
    <row r="257" spans="5:6" ht="12.75">
      <c r="E257" s="46"/>
      <c r="F257" s="46"/>
    </row>
    <row r="258" spans="5:6" ht="12.75">
      <c r="E258" s="46"/>
      <c r="F258" s="46"/>
    </row>
    <row r="259" spans="5:6" ht="12.75">
      <c r="E259" s="46"/>
      <c r="F259" s="46"/>
    </row>
    <row r="260" spans="5:6" ht="12.75">
      <c r="E260" s="46"/>
      <c r="F260" s="46"/>
    </row>
    <row r="261" spans="5:6" ht="12.75">
      <c r="E261" s="46"/>
      <c r="F261" s="46"/>
    </row>
    <row r="262" spans="5:6" ht="12.75">
      <c r="E262" s="46"/>
      <c r="F262" s="46"/>
    </row>
    <row r="263" spans="5:6" ht="12.75">
      <c r="E263" s="46"/>
      <c r="F263" s="46"/>
    </row>
    <row r="264" spans="5:6" ht="12.75">
      <c r="E264" s="46"/>
      <c r="F264" s="46"/>
    </row>
    <row r="265" spans="5:6" ht="12.75">
      <c r="E265" s="46"/>
      <c r="F265" s="46"/>
    </row>
    <row r="266" spans="5:6" ht="12.75">
      <c r="E266" s="46"/>
      <c r="F266" s="46"/>
    </row>
    <row r="267" spans="5:6" ht="12.75">
      <c r="E267" s="46"/>
      <c r="F267" s="46"/>
    </row>
    <row r="268" spans="5:6" ht="12.75">
      <c r="E268" s="46"/>
      <c r="F268" s="46"/>
    </row>
    <row r="269" spans="5:6" ht="12.75">
      <c r="E269" s="46"/>
      <c r="F269" s="46"/>
    </row>
    <row r="270" spans="5:6" ht="12.75">
      <c r="E270" s="46"/>
      <c r="F270" s="46"/>
    </row>
    <row r="271" spans="5:6" ht="12.75">
      <c r="E271" s="46"/>
      <c r="F271" s="46"/>
    </row>
    <row r="272" spans="5:6" ht="12.75">
      <c r="E272" s="46"/>
      <c r="F272" s="46"/>
    </row>
    <row r="273" spans="5:6" ht="12.75">
      <c r="E273" s="46"/>
      <c r="F273" s="46"/>
    </row>
    <row r="274" spans="5:6" ht="12.75">
      <c r="E274" s="46"/>
      <c r="F274" s="46"/>
    </row>
    <row r="275" spans="5:6" ht="12.75">
      <c r="E275" s="46"/>
      <c r="F275" s="46"/>
    </row>
    <row r="276" spans="5:6" ht="12.75">
      <c r="E276" s="46"/>
      <c r="F276" s="46"/>
    </row>
    <row r="277" spans="5:6" ht="12.75">
      <c r="E277" s="46"/>
      <c r="F277" s="46"/>
    </row>
    <row r="278" spans="5:6" ht="12.75">
      <c r="E278" s="46"/>
      <c r="F278" s="46"/>
    </row>
    <row r="279" spans="5:6" ht="12.75">
      <c r="E279" s="46"/>
      <c r="F279" s="46"/>
    </row>
    <row r="280" spans="5:6" ht="12.75">
      <c r="E280" s="46"/>
      <c r="F280" s="46"/>
    </row>
    <row r="281" spans="5:6" ht="12.75">
      <c r="E281" s="46"/>
      <c r="F281" s="46"/>
    </row>
    <row r="282" spans="5:6" ht="12.75">
      <c r="E282" s="46"/>
      <c r="F282" s="46"/>
    </row>
    <row r="283" spans="5:6" ht="12.75">
      <c r="E283" s="46"/>
      <c r="F283" s="46"/>
    </row>
    <row r="284" spans="5:6" ht="12.75">
      <c r="E284" s="46"/>
      <c r="F284" s="46"/>
    </row>
    <row r="285" spans="5:6" ht="12.75">
      <c r="E285" s="46"/>
      <c r="F285" s="46"/>
    </row>
    <row r="286" spans="5:6" ht="12.75">
      <c r="E286" s="46"/>
      <c r="F286" s="46"/>
    </row>
    <row r="287" spans="5:6" ht="12.75">
      <c r="E287" s="46"/>
      <c r="F287" s="46"/>
    </row>
    <row r="288" spans="5:6" ht="12.75">
      <c r="E288" s="46"/>
      <c r="F288" s="46"/>
    </row>
    <row r="289" spans="5:6" ht="12.75">
      <c r="E289" s="46"/>
      <c r="F289" s="46"/>
    </row>
    <row r="290" spans="5:6" ht="12.75">
      <c r="E290" s="46"/>
      <c r="F290" s="46"/>
    </row>
    <row r="291" spans="5:6" ht="12.75">
      <c r="E291" s="46"/>
      <c r="F291" s="46"/>
    </row>
    <row r="292" spans="5:6" ht="12.75">
      <c r="E292" s="46"/>
      <c r="F292" s="46"/>
    </row>
    <row r="293" spans="5:6" ht="12.75">
      <c r="E293" s="46"/>
      <c r="F293" s="46"/>
    </row>
    <row r="294" spans="5:6" ht="12.75">
      <c r="E294" s="46"/>
      <c r="F294" s="46"/>
    </row>
    <row r="295" spans="5:6" ht="12.75">
      <c r="E295" s="46"/>
      <c r="F295" s="46"/>
    </row>
    <row r="296" spans="5:6" ht="12.75">
      <c r="E296" s="46"/>
      <c r="F296" s="46"/>
    </row>
    <row r="297" spans="5:6" ht="12.75">
      <c r="E297" s="46"/>
      <c r="F297" s="46"/>
    </row>
    <row r="298" spans="5:6" ht="12.75">
      <c r="E298" s="46"/>
      <c r="F298" s="46"/>
    </row>
    <row r="299" spans="5:6" ht="12.75">
      <c r="E299" s="46"/>
      <c r="F299" s="46"/>
    </row>
    <row r="300" spans="5:6" ht="12.75">
      <c r="E300" s="46"/>
      <c r="F300" s="46"/>
    </row>
    <row r="301" spans="5:6" ht="12.75">
      <c r="E301" s="46"/>
      <c r="F301" s="46"/>
    </row>
    <row r="302" spans="5:6" ht="12.75">
      <c r="E302" s="46"/>
      <c r="F302" s="46"/>
    </row>
    <row r="303" spans="5:6" ht="12.75">
      <c r="E303" s="46"/>
      <c r="F303" s="46"/>
    </row>
    <row r="304" spans="5:6" ht="12.75">
      <c r="E304" s="46"/>
      <c r="F304" s="46"/>
    </row>
    <row r="305" spans="5:6" ht="12.75">
      <c r="E305" s="46"/>
      <c r="F305" s="46"/>
    </row>
    <row r="306" spans="5:6" ht="12.75">
      <c r="E306" s="46"/>
      <c r="F306" s="46"/>
    </row>
    <row r="307" spans="5:6" ht="12.75">
      <c r="E307" s="46"/>
      <c r="F307" s="46"/>
    </row>
    <row r="308" spans="5:6" ht="12.75">
      <c r="E308" s="46"/>
      <c r="F308" s="46"/>
    </row>
    <row r="309" spans="5:6" ht="12.75">
      <c r="E309" s="46"/>
      <c r="F309" s="46"/>
    </row>
    <row r="310" spans="5:6" ht="12.75">
      <c r="E310" s="46"/>
      <c r="F310" s="46"/>
    </row>
    <row r="311" spans="5:6" ht="12.75">
      <c r="E311" s="46"/>
      <c r="F311" s="46"/>
    </row>
    <row r="312" spans="5:6" ht="12.75">
      <c r="E312" s="46"/>
      <c r="F312" s="46"/>
    </row>
    <row r="313" spans="5:6" ht="12.75">
      <c r="E313" s="46"/>
      <c r="F313" s="46"/>
    </row>
    <row r="314" spans="5:6" ht="12.75">
      <c r="E314" s="46"/>
      <c r="F314" s="46"/>
    </row>
    <row r="315" spans="5:6" ht="12.75">
      <c r="E315" s="46"/>
      <c r="F315" s="46"/>
    </row>
    <row r="316" spans="5:6" ht="12.75">
      <c r="E316" s="46"/>
      <c r="F316" s="46"/>
    </row>
    <row r="317" spans="5:6" ht="12.75">
      <c r="E317" s="46"/>
      <c r="F317" s="46"/>
    </row>
    <row r="318" spans="5:6" ht="12.75">
      <c r="E318" s="46"/>
      <c r="F318" s="46"/>
    </row>
    <row r="319" spans="5:6" ht="12.75">
      <c r="E319" s="46"/>
      <c r="F319" s="46"/>
    </row>
    <row r="320" spans="5:6" ht="12.75">
      <c r="E320" s="46"/>
      <c r="F320" s="46"/>
    </row>
    <row r="321" spans="5:6" ht="12.75">
      <c r="E321" s="46"/>
      <c r="F321" s="46"/>
    </row>
    <row r="322" spans="5:6" ht="12.75">
      <c r="E322" s="46"/>
      <c r="F322" s="46"/>
    </row>
    <row r="323" spans="5:6" ht="12.75">
      <c r="E323" s="46"/>
      <c r="F323" s="46"/>
    </row>
    <row r="324" spans="5:6" ht="12.75">
      <c r="E324" s="46"/>
      <c r="F324" s="46"/>
    </row>
    <row r="325" spans="5:6" ht="12.75">
      <c r="E325" s="46"/>
      <c r="F325" s="46"/>
    </row>
    <row r="326" spans="5:6" ht="12.75">
      <c r="E326" s="46"/>
      <c r="F326" s="46"/>
    </row>
    <row r="327" spans="5:6" ht="12.75">
      <c r="E327" s="46"/>
      <c r="F327" s="46"/>
    </row>
    <row r="328" spans="5:6" ht="12.75">
      <c r="E328" s="46"/>
      <c r="F328" s="46"/>
    </row>
    <row r="329" spans="5:6" ht="12.75">
      <c r="E329" s="46"/>
      <c r="F329" s="46"/>
    </row>
    <row r="330" spans="5:6" ht="12.75">
      <c r="E330" s="46"/>
      <c r="F330" s="46"/>
    </row>
    <row r="331" spans="5:6" ht="12.75">
      <c r="E331" s="46"/>
      <c r="F331" s="46"/>
    </row>
    <row r="332" spans="5:6" ht="12.75">
      <c r="E332" s="46"/>
      <c r="F332" s="46"/>
    </row>
    <row r="333" spans="5:6" ht="12.75">
      <c r="E333" s="46"/>
      <c r="F333" s="46"/>
    </row>
    <row r="334" spans="5:6" ht="12.75">
      <c r="E334" s="46"/>
      <c r="F334" s="46"/>
    </row>
    <row r="335" spans="5:6" ht="12.75">
      <c r="E335" s="46"/>
      <c r="F335" s="46"/>
    </row>
    <row r="336" spans="5:6" ht="12.75">
      <c r="E336" s="46"/>
      <c r="F336" s="46"/>
    </row>
    <row r="337" spans="5:6" ht="12.75">
      <c r="E337" s="46"/>
      <c r="F337" s="46"/>
    </row>
    <row r="338" spans="5:6" ht="12.75">
      <c r="E338" s="46"/>
      <c r="F338" s="46"/>
    </row>
    <row r="339" spans="5:6" ht="12.75">
      <c r="E339" s="46"/>
      <c r="F339" s="46"/>
    </row>
    <row r="340" spans="5:6" ht="12.75">
      <c r="E340" s="46"/>
      <c r="F340" s="46"/>
    </row>
    <row r="341" spans="5:6" ht="12.75">
      <c r="E341" s="46"/>
      <c r="F341" s="46"/>
    </row>
    <row r="342" spans="5:6" ht="12.75">
      <c r="E342" s="46"/>
      <c r="F342" s="46"/>
    </row>
    <row r="343" spans="5:6" ht="12.75">
      <c r="E343" s="46"/>
      <c r="F343" s="46"/>
    </row>
    <row r="344" spans="5:6" ht="12.75">
      <c r="E344" s="46"/>
      <c r="F344" s="46"/>
    </row>
    <row r="345" spans="5:6" ht="12.75">
      <c r="E345" s="46"/>
      <c r="F345" s="46"/>
    </row>
    <row r="346" spans="5:6" ht="12.75">
      <c r="E346" s="46"/>
      <c r="F346" s="46"/>
    </row>
    <row r="347" spans="5:6" ht="12.75">
      <c r="E347" s="46"/>
      <c r="F347" s="46"/>
    </row>
    <row r="348" spans="5:6" ht="12.75">
      <c r="E348" s="46"/>
      <c r="F348" s="46"/>
    </row>
    <row r="349" spans="5:6" ht="12.75">
      <c r="E349" s="46"/>
      <c r="F349" s="46"/>
    </row>
    <row r="350" spans="5:6" ht="12.75">
      <c r="E350" s="46"/>
      <c r="F350" s="46"/>
    </row>
    <row r="351" spans="5:6" ht="12.75">
      <c r="E351" s="46"/>
      <c r="F351" s="46"/>
    </row>
    <row r="352" spans="5:6" ht="12.75">
      <c r="E352" s="46"/>
      <c r="F352" s="46"/>
    </row>
    <row r="353" spans="5:6" ht="12.75">
      <c r="E353" s="46"/>
      <c r="F353" s="46"/>
    </row>
    <row r="354" spans="5:6" ht="12.75">
      <c r="E354" s="46"/>
      <c r="F354" s="46"/>
    </row>
    <row r="355" spans="5:6" ht="12.75">
      <c r="E355" s="46"/>
      <c r="F355" s="46"/>
    </row>
    <row r="356" spans="5:6" ht="12.75">
      <c r="E356" s="46"/>
      <c r="F356" s="46"/>
    </row>
    <row r="357" spans="5:6" ht="12.75">
      <c r="E357" s="46"/>
      <c r="F357" s="46"/>
    </row>
    <row r="358" spans="5:6" ht="12.75">
      <c r="E358" s="46"/>
      <c r="F358" s="46"/>
    </row>
    <row r="359" spans="5:6" ht="12.75">
      <c r="E359" s="46"/>
      <c r="F359" s="46"/>
    </row>
    <row r="360" spans="5:6" ht="12.75">
      <c r="E360" s="46"/>
      <c r="F360" s="46"/>
    </row>
    <row r="361" spans="5:6" ht="12.75">
      <c r="E361" s="46"/>
      <c r="F361" s="46"/>
    </row>
    <row r="362" spans="5:6" ht="12.75">
      <c r="E362" s="46"/>
      <c r="F362" s="46"/>
    </row>
  </sheetData>
  <sheetProtection/>
  <mergeCells count="91">
    <mergeCell ref="B125:C125"/>
    <mergeCell ref="B104:C104"/>
    <mergeCell ref="A130:A131"/>
    <mergeCell ref="A98:C98"/>
    <mergeCell ref="B114:C114"/>
    <mergeCell ref="A116:C116"/>
    <mergeCell ref="B111:C111"/>
    <mergeCell ref="A103:C103"/>
    <mergeCell ref="B95:C95"/>
    <mergeCell ref="A166:A167"/>
    <mergeCell ref="B166:C166"/>
    <mergeCell ref="B154:C154"/>
    <mergeCell ref="B149:C149"/>
    <mergeCell ref="B119:C119"/>
    <mergeCell ref="A151:C151"/>
    <mergeCell ref="B160:C160"/>
    <mergeCell ref="A133:A134"/>
    <mergeCell ref="B99:C99"/>
    <mergeCell ref="A158:A159"/>
    <mergeCell ref="B88:C88"/>
    <mergeCell ref="B68:B74"/>
    <mergeCell ref="B59:C59"/>
    <mergeCell ref="B49:B52"/>
    <mergeCell ref="B62:C62"/>
    <mergeCell ref="B65:C65"/>
    <mergeCell ref="A64:C64"/>
    <mergeCell ref="A61:C61"/>
    <mergeCell ref="A99:A102"/>
    <mergeCell ref="A1:H1"/>
    <mergeCell ref="A2:H2"/>
    <mergeCell ref="G5:G6"/>
    <mergeCell ref="H5:H6"/>
    <mergeCell ref="A5:C6"/>
    <mergeCell ref="B21:C21"/>
    <mergeCell ref="A3:H3"/>
    <mergeCell ref="B24:C24"/>
    <mergeCell ref="B27:C27"/>
    <mergeCell ref="A20:C20"/>
    <mergeCell ref="A27:A39"/>
    <mergeCell ref="B38:B39"/>
    <mergeCell ref="B57:C57"/>
    <mergeCell ref="E5:E6"/>
    <mergeCell ref="F5:F6"/>
    <mergeCell ref="A12:C12"/>
    <mergeCell ref="B13:C13"/>
    <mergeCell ref="A7:C10"/>
    <mergeCell ref="A21:A22"/>
    <mergeCell ref="D5:D6"/>
    <mergeCell ref="A13:A19"/>
    <mergeCell ref="B17:B19"/>
    <mergeCell ref="B15:C15"/>
    <mergeCell ref="A44:C44"/>
    <mergeCell ref="A95:A97"/>
    <mergeCell ref="A26:C26"/>
    <mergeCell ref="B41:C41"/>
    <mergeCell ref="B35:C35"/>
    <mergeCell ref="B28:B34"/>
    <mergeCell ref="B67:C67"/>
    <mergeCell ref="B48:C48"/>
    <mergeCell ref="B45:C45"/>
    <mergeCell ref="B46:B47"/>
    <mergeCell ref="A165:C165"/>
    <mergeCell ref="A23:C23"/>
    <mergeCell ref="A40:C40"/>
    <mergeCell ref="B156:C156"/>
    <mergeCell ref="A135:C135"/>
    <mergeCell ref="A104:A113"/>
    <mergeCell ref="A132:C132"/>
    <mergeCell ref="B133:C133"/>
    <mergeCell ref="B128:C128"/>
    <mergeCell ref="A57:A58"/>
    <mergeCell ref="G179:H182"/>
    <mergeCell ref="B158:C158"/>
    <mergeCell ref="B147:C147"/>
    <mergeCell ref="B123:C123"/>
    <mergeCell ref="B138:C138"/>
    <mergeCell ref="B144:C144"/>
    <mergeCell ref="B130:C130"/>
    <mergeCell ref="B136:C136"/>
    <mergeCell ref="B163:C163"/>
    <mergeCell ref="B152:C152"/>
    <mergeCell ref="A162:C162"/>
    <mergeCell ref="B76:C76"/>
    <mergeCell ref="B54:C54"/>
    <mergeCell ref="A136:A137"/>
    <mergeCell ref="B117:C117"/>
    <mergeCell ref="A56:C56"/>
    <mergeCell ref="B107:B108"/>
    <mergeCell ref="B121:C121"/>
    <mergeCell ref="B106:C106"/>
    <mergeCell ref="B101:C101"/>
  </mergeCells>
  <printOptions horizontalCentered="1"/>
  <pageMargins left="0.984251968503937" right="0.3937007874015748" top="0.7086614173228347" bottom="0.984251968503937" header="0.4724409448818898" footer="0.5118110236220472"/>
  <pageSetup horizontalDpi="600" verticalDpi="600" orientation="portrait" paperSize="9" scale="85" r:id="rId1"/>
  <headerFooter alignWithMargins="0">
    <oddFooter>&amp;CDochody - I półrocze 2021 roku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Iza Baczkowska</cp:lastModifiedBy>
  <cp:lastPrinted>2021-09-01T09:01:11Z</cp:lastPrinted>
  <dcterms:created xsi:type="dcterms:W3CDTF">2007-08-17T10:47:44Z</dcterms:created>
  <dcterms:modified xsi:type="dcterms:W3CDTF">2021-09-01T09:02:31Z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