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dochody  2020" sheetId="1" r:id="rId1"/>
  </sheets>
  <definedNames>
    <definedName name="_xlnm.Print_Titles" localSheetId="0">'dochody  2020'!$5:$6</definedName>
  </definedNames>
  <calcPr fullCalcOnLoad="1"/>
</workbook>
</file>

<file path=xl/sharedStrings.xml><?xml version="1.0" encoding="utf-8"?>
<sst xmlns="http://schemas.openxmlformats.org/spreadsheetml/2006/main" count="331" uniqueCount="232">
  <si>
    <t xml:space="preserve">SZCZEGÓŁOWE WYKONANIE </t>
  </si>
  <si>
    <t>Klasyfikacja budżetowa dział/rozdział/§</t>
  </si>
  <si>
    <t>Nazwa</t>
  </si>
  <si>
    <t>Plan po zmianach</t>
  </si>
  <si>
    <t>Wykonanie</t>
  </si>
  <si>
    <t>%</t>
  </si>
  <si>
    <t>010</t>
  </si>
  <si>
    <t>ROLNICTWO I ŁOWIECTWO</t>
  </si>
  <si>
    <t>01010</t>
  </si>
  <si>
    <t>INFRASTRUKTURA WODOCIĄGOWA I SANITACYJNA WSI</t>
  </si>
  <si>
    <t>01095</t>
  </si>
  <si>
    <t>POZOSTAŁA DZIAŁALNOŚĆ</t>
  </si>
  <si>
    <t>0830</t>
  </si>
  <si>
    <t>Wpływy z usług</t>
  </si>
  <si>
    <t>0910</t>
  </si>
  <si>
    <t>0920</t>
  </si>
  <si>
    <t>Pozostałe odsetki</t>
  </si>
  <si>
    <t>2010</t>
  </si>
  <si>
    <t>Dotacja na real. zadan zleconych</t>
  </si>
  <si>
    <t>020</t>
  </si>
  <si>
    <t>LEŚNICTWO</t>
  </si>
  <si>
    <t>Wpływy z usług - czynsz dzierżawny</t>
  </si>
  <si>
    <t>700</t>
  </si>
  <si>
    <t>GOSPODARKA MIESZKANIOWA</t>
  </si>
  <si>
    <t>70005</t>
  </si>
  <si>
    <t>GOSPODARKA GRUNTAMI I NIERUCHOMOŚCIAMI</t>
  </si>
  <si>
    <t>0470</t>
  </si>
  <si>
    <t>Wieczyste użytkowanie</t>
  </si>
  <si>
    <t>0750</t>
  </si>
  <si>
    <t>Wpływy z najmu i dzierżawy</t>
  </si>
  <si>
    <t>Wpływy ze sprzedaży składników majątkowych</t>
  </si>
  <si>
    <t>70095</t>
  </si>
  <si>
    <t>Wpływy z usług - czynsz, C.O.</t>
  </si>
  <si>
    <t>710</t>
  </si>
  <si>
    <t>DZIAŁALNOŚĆ USŁUGOWA</t>
  </si>
  <si>
    <t>CMENTARZE</t>
  </si>
  <si>
    <t>0970</t>
  </si>
  <si>
    <t>Wpływy z różnych dochodów</t>
  </si>
  <si>
    <t>750</t>
  </si>
  <si>
    <t>ADMINISTRACJA PUBLICZNA</t>
  </si>
  <si>
    <t>75011</t>
  </si>
  <si>
    <t>URZĘDY WOJEWÓDZKIE</t>
  </si>
  <si>
    <t>Dotacja celowa na zadania zlecone</t>
  </si>
  <si>
    <t>2360</t>
  </si>
  <si>
    <t>Dochody jst zw. z real. zadań zleconych</t>
  </si>
  <si>
    <t>75023</t>
  </si>
  <si>
    <t>URZĘDY GMIN</t>
  </si>
  <si>
    <t>Usługi pozostałe</t>
  </si>
  <si>
    <t>Pozostałe dochody</t>
  </si>
  <si>
    <t>751</t>
  </si>
  <si>
    <t>URZĘDY NACZELNYCH ORGANÓW WŁADZY PAŃSTW., ...</t>
  </si>
  <si>
    <t>75101</t>
  </si>
  <si>
    <t>756</t>
  </si>
  <si>
    <t>DOCHODY OD OS. PRAWNYCH, OS. FIZ., I INNYCH JEDN.</t>
  </si>
  <si>
    <t>75601</t>
  </si>
  <si>
    <t>WPŁ. Z POD. DOCHOD. OD SOÓB FIZYCZNYCH (ZAS. OGÓLNE, KARTA PODAT., RYCZAŁT)</t>
  </si>
  <si>
    <t>0350</t>
  </si>
  <si>
    <t>Wpływ pod.doch.os.fiz.-podatek w formie karty podatkowej</t>
  </si>
  <si>
    <t>75615</t>
  </si>
  <si>
    <t>WPŁ. Z POD. ROLNEGO, LEŚNEGO, PCC, SPADKÓW I DAROWIZN ORAZ POD. I OPŁ. LOKALNYCH OD OSÓB PRAWNYCH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</si>
  <si>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</si>
  <si>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</si>
  <si>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</si>
  <si>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</si>
  <si>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</si>
  <si>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</si>
  <si>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</si>
  <si>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</si>
  <si>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0460</t>
  </si>
  <si>
    <t>0500</t>
  </si>
  <si>
    <t>Podatek od czynn.cywilno-prawnych</t>
  </si>
  <si>
    <t>75616</t>
  </si>
  <si>
    <t>WPŁ. Z POD. ROLNEGO, LEŚNEGO, PCC, SPADKÓW I DAROWIZN ORAZ POD. I OPŁ. LOKALNYCH OD OSÓB FIZYCZNYCH</t>
  </si>
  <si>
    <t>0360</t>
  </si>
  <si>
    <t>Podatek od spadków i darowizn</t>
  </si>
  <si>
    <t>0410</t>
  </si>
  <si>
    <t>Opłata skarbowa</t>
  </si>
  <si>
    <t>75621</t>
  </si>
  <si>
    <t>0010</t>
  </si>
  <si>
    <t>Udziały pod. doch.od osób fizycz.</t>
  </si>
  <si>
    <t>0020</t>
  </si>
  <si>
    <t>Udziały pod. doch.od osób prawnych</t>
  </si>
  <si>
    <t>758</t>
  </si>
  <si>
    <t>RÓŻNE ROZLICZENIA</t>
  </si>
  <si>
    <t>75801</t>
  </si>
  <si>
    <t>CZĘŚĆ OŚWIATOWA SUBW. OGÓLNEJ</t>
  </si>
  <si>
    <t>2920</t>
  </si>
  <si>
    <t>75807</t>
  </si>
  <si>
    <t>CZĘŚĆ WYRÓWNAWCZA SUBW. OGÓLNEJ</t>
  </si>
  <si>
    <t>801</t>
  </si>
  <si>
    <t>OŚWIATA I WYCHOWANIE</t>
  </si>
  <si>
    <t>2030</t>
  </si>
  <si>
    <t>80104</t>
  </si>
  <si>
    <t>PRZEDSZKOLA</t>
  </si>
  <si>
    <t>Dotacja celowa na zadania własne</t>
  </si>
  <si>
    <t>0480</t>
  </si>
  <si>
    <t>852</t>
  </si>
  <si>
    <t>POMOC SPOŁECZNA</t>
  </si>
  <si>
    <t>Dotacja celowa - zadania zlecone</t>
  </si>
  <si>
    <t>85213</t>
  </si>
  <si>
    <t>SKŁADKI NA UBEZP. ZDROWOTNE  ZA OSOB. POBIER. ŚWIADCZ.</t>
  </si>
  <si>
    <t>85214</t>
  </si>
  <si>
    <t>ZASIŁKI I POMOC W NATURZE ORAZ SKŁ. NA UBEZP. SPOŁ.</t>
  </si>
  <si>
    <t>85219</t>
  </si>
  <si>
    <t>OŚRODKI POMOCY SPOŁECZNEJ</t>
  </si>
  <si>
    <t>Dotacja celowa - zad.własne</t>
  </si>
  <si>
    <t>85228</t>
  </si>
  <si>
    <t>USŁUGI OPIEKUŃCZE I SPECJALISTYCZNE</t>
  </si>
  <si>
    <t>Dot.cel.zad.własne-pozost.działal.dożywianie uczniów</t>
  </si>
  <si>
    <t>854</t>
  </si>
  <si>
    <t>EDUKACYJNA OPIEKA WYCHOWAWCZA</t>
  </si>
  <si>
    <t>85415</t>
  </si>
  <si>
    <t>POMOC MATERIALNA DLA UCZNIÓW</t>
  </si>
  <si>
    <t>900</t>
  </si>
  <si>
    <t>GOSPODARKA KOMUNALNA I OCHRONA ŚRODOWISKA</t>
  </si>
  <si>
    <t>90095</t>
  </si>
  <si>
    <t>plan</t>
  </si>
  <si>
    <t>PLAN P/Z</t>
  </si>
  <si>
    <t>WYKONANIE</t>
  </si>
  <si>
    <t>własne</t>
  </si>
  <si>
    <t>dot. Cel na zad. Własne inw</t>
  </si>
  <si>
    <t>dot na zad. Wł i zlecone</t>
  </si>
  <si>
    <t>subwencje</t>
  </si>
  <si>
    <t>śr z innych źr</t>
  </si>
  <si>
    <t>02095</t>
  </si>
  <si>
    <t>UDZIAŁY GMIN W PODATKACH STAN. DOCHÓD BUDŻETU PAŃST.</t>
  </si>
  <si>
    <t>600</t>
  </si>
  <si>
    <t>TRANSPORT I ŁĄCZNOŚĆ</t>
  </si>
  <si>
    <t>DROGI PUBLICZNE GMINNE</t>
  </si>
  <si>
    <t>2680</t>
  </si>
  <si>
    <t>Rekompensaty utraconych dochodów w pod. i opł. lokalnych</t>
  </si>
  <si>
    <t>Wpływy z opłaty eksploatacyjnej</t>
  </si>
  <si>
    <t>Odsetki od nieterminowych wpłat z tyt. podat. i opłat</t>
  </si>
  <si>
    <t>0590</t>
  </si>
  <si>
    <t>80103</t>
  </si>
  <si>
    <t>90020</t>
  </si>
  <si>
    <t>Wpływy z opłat za koncesje i licencje</t>
  </si>
  <si>
    <t>Wpływy i wydatki zwiazane z gromadzeniem środków z opł. produkt.</t>
  </si>
  <si>
    <t>0400</t>
  </si>
  <si>
    <t>Wpływy z opłaty produktowej</t>
  </si>
  <si>
    <t>Wpływy z opłat za zezwolenia na sprzedaż alk.</t>
  </si>
  <si>
    <t>75618</t>
  </si>
  <si>
    <t>85216</t>
  </si>
  <si>
    <t>ZASIŁKI RODZINNE,PIELĘGNACYJNE I WYCHOWAWCZE</t>
  </si>
  <si>
    <t>90019</t>
  </si>
  <si>
    <t>0770</t>
  </si>
  <si>
    <t>90019- Wpływy i wydatki zwiazane z gromadzeniem środków z opłat i kar za korzystanie ze środowiska</t>
  </si>
  <si>
    <t>Subwencja ogólna  z budżetu 
państwa</t>
  </si>
  <si>
    <t>Subwencja ogólna  z budżetu
 państwa</t>
  </si>
  <si>
    <t xml:space="preserve">Pozostałe dochody </t>
  </si>
  <si>
    <t>80148</t>
  </si>
  <si>
    <t>STOŁÓWKI SZKOLNE</t>
  </si>
  <si>
    <t>Wpłaty z usług</t>
  </si>
  <si>
    <t>6330</t>
  </si>
  <si>
    <t>0370</t>
  </si>
  <si>
    <t>Opłata od posiadania psów</t>
  </si>
  <si>
    <t>85215</t>
  </si>
  <si>
    <t>DODATKI MIESZKANIOWE</t>
  </si>
  <si>
    <t>ODDZIAŁY PRZEDSZKOLNE</t>
  </si>
  <si>
    <t>Dotacje celowe otrzymane z budżetu
 państwa na realizację inwestycji i 
zakupów inwestycyjnych własnych 
gmin (związków gmin)</t>
  </si>
  <si>
    <t>0430</t>
  </si>
  <si>
    <t>Wpływy z opłaty targowej</t>
  </si>
  <si>
    <t>WPŁ. Z INNYCH OPŁ. STAN. DOCHODY JST.</t>
  </si>
  <si>
    <t xml:space="preserve">Wójt Gminy
 Marcin Krajewski                                                                                                    
</t>
  </si>
  <si>
    <t>0550</t>
  </si>
  <si>
    <t>0660</t>
  </si>
  <si>
    <t>0670</t>
  </si>
  <si>
    <t>2060</t>
  </si>
  <si>
    <t>0980</t>
  </si>
  <si>
    <t>Wpływy z opłat za korzystanie z wychowania przedszkolnego</t>
  </si>
  <si>
    <t>ŚWIADCZENIA WYCHOWAWCZE</t>
  </si>
  <si>
    <t>Wpływy z opłat za korzystanie z wyżywienia w jednostkach realizujących zadania z zakresu wychowania przedszkolnego</t>
  </si>
  <si>
    <t>Wpływy z opłat z tytułu użytkowania wieczystego nieruchomości</t>
  </si>
  <si>
    <t>0950</t>
  </si>
  <si>
    <t>0490</t>
  </si>
  <si>
    <t>0640</t>
  </si>
  <si>
    <t>85230</t>
  </si>
  <si>
    <t>855</t>
  </si>
  <si>
    <t>RODZINA</t>
  </si>
  <si>
    <t>85501</t>
  </si>
  <si>
    <t>85502</t>
  </si>
  <si>
    <t>85503</t>
  </si>
  <si>
    <t>ŚWIADCZENIA RODZINNE</t>
  </si>
  <si>
    <t>KARTA DUŻEJ RODZINY</t>
  </si>
  <si>
    <t>Wpływy z tytułu kar 
i odszkodowań wynikających 
z umów</t>
  </si>
  <si>
    <t>Wpływy z innych lokalnych opłat
 pobieranych przez jednostki samorządu terytorialnego na podstawie odrębnych ustaw</t>
  </si>
  <si>
    <t>Wpływy z tytułu kosztów
 egzekucyjnych, opłaty komorniczej ikosztów upomnień</t>
  </si>
  <si>
    <t>POMOC W ZAKRESIE
 DOŻYWIANIA</t>
  </si>
  <si>
    <t>Wpływy z tytułu zwrotów wypłaconych świadczeń alimentacyjnych</t>
  </si>
  <si>
    <t>6207</t>
  </si>
  <si>
    <t>DROGI PUBLICZNE POWIATOWE</t>
  </si>
  <si>
    <t>2320</t>
  </si>
  <si>
    <t>85504</t>
  </si>
  <si>
    <t>WSPIERANIE RODZINY</t>
  </si>
  <si>
    <t>Zapewnienie uczniom prawa do bezpłatnego dostępu do podręczników, materiałów edukacyjnych lub materiałów ćwiczeniowych</t>
  </si>
  <si>
    <t>Wpływy z tytułu kosztów egzekucyjnych, opłaty komorniczej i kosztów upomnień</t>
  </si>
  <si>
    <t>Dotacje celowe otrzymane z powiatu na zadania bieżące realizowane na podstawie porozumień (umów) między jednostkami samorządu terytorialnego</t>
  </si>
  <si>
    <t>DOCHODY BIEŻĄCE</t>
  </si>
  <si>
    <t>0760</t>
  </si>
  <si>
    <t>85513</t>
  </si>
  <si>
    <t>dochody ze sprzedaży majątku</t>
  </si>
  <si>
    <t xml:space="preserve">D O C H O D Y   O G Ó Ł E M </t>
  </si>
  <si>
    <t>DOCHODY MAJĄTKOWE W TYM:</t>
  </si>
  <si>
    <t>Wpływy z najmu i dzierżawy składników majątkowych Skarbu Państwa, jednostek samorządu terytorialnego lub innych jednostek zaliczanych do sektora  finansów publicznych oraz innych umów     
o podobnym charakterze</t>
  </si>
  <si>
    <t>Wpływy z tytułu przekształcenia prawa użytkowania wieczystego przysługującego 
osobom fizycznym w prawo 
własności</t>
  </si>
  <si>
    <t>Składki na ubezpieczenie zdrowotneo płacane za osoby pobierające niektóre świadczenia rodzinne, zgodnie z przepisami ustawy o świadczeniach rodzinnych oraz za osoby pobierające zasiłki dla opiekunów, zgodnie z przepisami  ustawy z dnia 4 kwietnia 2014 r. o ustaleniu i wypłacie zasiłków dla opiekunów</t>
  </si>
  <si>
    <t>Plan z uchwały Rady Gminy Nr XII/98/2019</t>
  </si>
  <si>
    <t>6350</t>
  </si>
  <si>
    <t>0570</t>
  </si>
  <si>
    <t>75107</t>
  </si>
  <si>
    <t>80101</t>
  </si>
  <si>
    <t>SZKOŁY PODSTAWOWE</t>
  </si>
  <si>
    <t>2007</t>
  </si>
  <si>
    <t>90001</t>
  </si>
  <si>
    <t>90003</t>
  </si>
  <si>
    <t>Środki otrzymane z państwowych
 funduszy celowych na finansowanie
 lub dofinansowanie kosztów realizacji inwestycji i zakupów inwestycyjnych jednostek sektora finansów publicznych</t>
  </si>
  <si>
    <t>Dotacje celowe w ramach programów finansowanych z udziałem środków europejskich oraz środków, o których mowa w art.5 ust.1 pkt. 3 oraz ust. 3 pkt 5 i 6 ustawy, lub płatności w ramach budżetu środków europejskich, z wyłączeniem dochodów klasyfikowanych w paragrafie 625</t>
  </si>
  <si>
    <t>Oczyszczanie miast i wsi</t>
  </si>
  <si>
    <t>Gospodarka ściekowa i ochrona wód</t>
  </si>
  <si>
    <t>2460</t>
  </si>
  <si>
    <t>Środki otrzymane od pozostałych
 jednostek zaliczanych do sektora 
finansów publicznych na realizację
 zadań bieżących jednostek
 zaliczanych do sektora finansów 
publicznych</t>
  </si>
  <si>
    <t>Wpływy z tytułu grzywien,
mandatów i innych kar pieniężnych 
od osób fizycznych</t>
  </si>
  <si>
    <t>Środki na dofinansowanie własnych zadań bieżących gmin (związków gmin), powiatów (związków powiatów), samorządów województw, pozyskane z innych źródeł</t>
  </si>
  <si>
    <t>75056</t>
  </si>
  <si>
    <t>Spis powszechny i inne</t>
  </si>
  <si>
    <t>Wybory na prezydenta RP</t>
  </si>
  <si>
    <t>75109</t>
  </si>
  <si>
    <t>Wybory do Rad Gmin, powiatów….</t>
  </si>
  <si>
    <t>75814</t>
  </si>
  <si>
    <t>pozostałe odsetki</t>
  </si>
  <si>
    <t>RÓŻNE ROZLICZENIA FINANSOWE</t>
  </si>
  <si>
    <t>DOCHODÓW ZA  2020 ROKU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</si>
</sst>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_-* #,##0.0\ _z_ł_-;\-* #,##0.0\ _z_ł_-;_-* &quot;-&quot;?\ _z_ł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.0%"/>
    <numFmt numFmtId="171" formatCode="0.0"/>
    <numFmt numFmtId="172" formatCode="_-* #,##0.000\ _z_ł_-;\-* #,##0.000\ _z_ł_-;_-* &quot;-&quot;??\ _z_ł_-;_-@_-"/>
    <numFmt numFmtId="173" formatCode="_-* #,##0.0000\ _z_ł_-;\-* #,##0.0000\ _z_ł_-;_-* &quot;-&quot;??\ _z_ł_-;_-@_-"/>
    <numFmt numFmtId="174" formatCode="[$€-2]\ #,##0.00_);[Red]\([$€-2]\ #,##0.00\)"/>
    <numFmt numFmtId="175" formatCode="#,##0.00_ ;\-#,##0.00\ "/>
    <numFmt numFmtId="176" formatCode="0.00_ ;\-0.00\ "/>
  </numFmts>
  <fonts count="5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 CE"/>
      <family val="0"/>
    </font>
    <font>
      <i/>
      <sz val="10"/>
      <name val="Arial CE"/>
      <family val="0"/>
    </font>
    <font>
      <i/>
      <sz val="7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i/>
      <sz val="8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0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3" fontId="3" fillId="0" borderId="0" xfId="42" applyFont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vertical="center" wrapText="1"/>
    </xf>
    <xf numFmtId="4" fontId="7" fillId="0" borderId="10" xfId="42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49" fontId="7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" fontId="6" fillId="0" borderId="10" xfId="42" applyNumberFormat="1" applyFont="1" applyBorder="1" applyAlignment="1">
      <alignment vertical="center"/>
    </xf>
    <xf numFmtId="49" fontId="6" fillId="0" borderId="11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4" fontId="6" fillId="0" borderId="11" xfId="42" applyNumberFormat="1" applyFont="1" applyBorder="1" applyAlignment="1">
      <alignment vertical="center"/>
    </xf>
    <xf numFmtId="4" fontId="6" fillId="0" borderId="11" xfId="42" applyNumberFormat="1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4" fontId="7" fillId="0" borderId="11" xfId="0" applyNumberFormat="1" applyFont="1" applyBorder="1" applyAlignment="1">
      <alignment vertical="center"/>
    </xf>
    <xf numFmtId="4" fontId="7" fillId="0" borderId="11" xfId="42" applyNumberFormat="1" applyFont="1" applyBorder="1" applyAlignment="1">
      <alignment vertical="center"/>
    </xf>
    <xf numFmtId="4" fontId="6" fillId="0" borderId="11" xfId="0" applyNumberFormat="1" applyFont="1" applyBorder="1" applyAlignment="1">
      <alignment vertical="center"/>
    </xf>
    <xf numFmtId="49" fontId="6" fillId="0" borderId="13" xfId="0" applyNumberFormat="1" applyFont="1" applyBorder="1" applyAlignment="1">
      <alignment vertical="center"/>
    </xf>
    <xf numFmtId="0" fontId="6" fillId="0" borderId="13" xfId="0" applyFont="1" applyBorder="1" applyAlignment="1">
      <alignment vertical="center" wrapText="1"/>
    </xf>
    <xf numFmtId="49" fontId="6" fillId="0" borderId="14" xfId="0" applyNumberFormat="1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4" fontId="6" fillId="0" borderId="14" xfId="42" applyNumberFormat="1" applyFont="1" applyBorder="1" applyAlignment="1">
      <alignment vertical="center"/>
    </xf>
    <xf numFmtId="4" fontId="7" fillId="0" borderId="13" xfId="42" applyNumberFormat="1" applyFont="1" applyBorder="1" applyAlignment="1">
      <alignment vertical="center"/>
    </xf>
    <xf numFmtId="0" fontId="7" fillId="0" borderId="15" xfId="0" applyFont="1" applyFill="1" applyBorder="1" applyAlignment="1">
      <alignment vertical="center" wrapText="1"/>
    </xf>
    <xf numFmtId="4" fontId="7" fillId="0" borderId="15" xfId="42" applyNumberFormat="1" applyFont="1" applyFill="1" applyBorder="1" applyAlignment="1">
      <alignment vertical="center"/>
    </xf>
    <xf numFmtId="49" fontId="6" fillId="0" borderId="11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4" fontId="7" fillId="0" borderId="11" xfId="42" applyNumberFormat="1" applyFont="1" applyFill="1" applyBorder="1" applyAlignment="1">
      <alignment vertical="center"/>
    </xf>
    <xf numFmtId="49" fontId="6" fillId="0" borderId="14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vertical="center" wrapText="1"/>
    </xf>
    <xf numFmtId="4" fontId="6" fillId="0" borderId="14" xfId="42" applyNumberFormat="1" applyFont="1" applyFill="1" applyBorder="1" applyAlignment="1">
      <alignment vertical="center"/>
    </xf>
    <xf numFmtId="0" fontId="11" fillId="0" borderId="16" xfId="0" applyFont="1" applyBorder="1" applyAlignment="1">
      <alignment vertical="center" wrapText="1"/>
    </xf>
    <xf numFmtId="4" fontId="7" fillId="0" borderId="16" xfId="42" applyNumberFormat="1" applyFont="1" applyBorder="1" applyAlignment="1">
      <alignment vertical="center"/>
    </xf>
    <xf numFmtId="0" fontId="11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49" fontId="6" fillId="0" borderId="11" xfId="0" applyNumberFormat="1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49" fontId="6" fillId="0" borderId="17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6" fillId="0" borderId="11" xfId="0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165" fontId="6" fillId="0" borderId="0" xfId="0" applyNumberFormat="1" applyFont="1" applyAlignment="1">
      <alignment vertical="center"/>
    </xf>
    <xf numFmtId="43" fontId="6" fillId="0" borderId="0" xfId="42" applyFont="1" applyAlignment="1">
      <alignment vertical="center"/>
    </xf>
    <xf numFmtId="4" fontId="6" fillId="0" borderId="0" xfId="0" applyNumberFormat="1" applyFont="1" applyAlignment="1">
      <alignment vertical="center"/>
    </xf>
    <xf numFmtId="43" fontId="6" fillId="0" borderId="0" xfId="42" applyFont="1" applyAlignment="1">
      <alignment horizontal="right" vertical="center"/>
    </xf>
    <xf numFmtId="175" fontId="6" fillId="0" borderId="0" xfId="42" applyNumberFormat="1" applyFont="1" applyAlignment="1">
      <alignment horizontal="right" vertical="center"/>
    </xf>
    <xf numFmtId="49" fontId="7" fillId="0" borderId="18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6" xfId="0" applyFont="1" applyBorder="1" applyAlignment="1">
      <alignment vertical="center" wrapText="1"/>
    </xf>
    <xf numFmtId="4" fontId="6" fillId="33" borderId="14" xfId="42" applyNumberFormat="1" applyFont="1" applyFill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4" fontId="13" fillId="0" borderId="0" xfId="0" applyNumberFormat="1" applyFont="1" applyAlignment="1">
      <alignment vertical="center"/>
    </xf>
    <xf numFmtId="4" fontId="0" fillId="0" borderId="16" xfId="42" applyNumberFormat="1" applyFont="1" applyBorder="1" applyAlignment="1">
      <alignment vertical="center"/>
    </xf>
    <xf numFmtId="49" fontId="6" fillId="33" borderId="20" xfId="0" applyNumberFormat="1" applyFont="1" applyFill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49" fontId="0" fillId="0" borderId="22" xfId="0" applyNumberFormat="1" applyFont="1" applyBorder="1" applyAlignment="1">
      <alignment horizontal="left" vertical="center"/>
    </xf>
    <xf numFmtId="0" fontId="6" fillId="33" borderId="22" xfId="0" applyFont="1" applyFill="1" applyBorder="1" applyAlignment="1">
      <alignment vertical="center" wrapText="1"/>
    </xf>
    <xf numFmtId="4" fontId="6" fillId="33" borderId="22" xfId="42" applyNumberFormat="1" applyFont="1" applyFill="1" applyBorder="1" applyAlignment="1">
      <alignment vertical="center"/>
    </xf>
    <xf numFmtId="2" fontId="6" fillId="33" borderId="23" xfId="42" applyNumberFormat="1" applyFont="1" applyFill="1" applyBorder="1" applyAlignment="1">
      <alignment vertical="center"/>
    </xf>
    <xf numFmtId="4" fontId="6" fillId="0" borderId="14" xfId="42" applyNumberFormat="1" applyFont="1" applyBorder="1" applyAlignment="1">
      <alignment horizontal="righ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vertical="center"/>
    </xf>
    <xf numFmtId="0" fontId="6" fillId="0" borderId="24" xfId="0" applyFont="1" applyBorder="1" applyAlignment="1">
      <alignment vertical="center" wrapText="1"/>
    </xf>
    <xf numFmtId="4" fontId="6" fillId="0" borderId="24" xfId="42" applyNumberFormat="1" applyFont="1" applyBorder="1" applyAlignment="1">
      <alignment vertical="center"/>
    </xf>
    <xf numFmtId="0" fontId="4" fillId="34" borderId="25" xfId="0" applyFont="1" applyFill="1" applyBorder="1" applyAlignment="1">
      <alignment vertical="center" wrapText="1"/>
    </xf>
    <xf numFmtId="4" fontId="4" fillId="34" borderId="25" xfId="42" applyNumberFormat="1" applyFont="1" applyFill="1" applyBorder="1" applyAlignment="1">
      <alignment vertical="center"/>
    </xf>
    <xf numFmtId="2" fontId="4" fillId="34" borderId="25" xfId="42" applyNumberFormat="1" applyFont="1" applyFill="1" applyBorder="1" applyAlignment="1">
      <alignment vertical="center"/>
    </xf>
    <xf numFmtId="4" fontId="4" fillId="34" borderId="26" xfId="42" applyNumberFormat="1" applyFont="1" applyFill="1" applyBorder="1" applyAlignment="1">
      <alignment vertical="center"/>
    </xf>
    <xf numFmtId="0" fontId="4" fillId="34" borderId="27" xfId="0" applyFont="1" applyFill="1" applyBorder="1" applyAlignment="1">
      <alignment vertical="center" wrapText="1"/>
    </xf>
    <xf numFmtId="49" fontId="6" fillId="0" borderId="28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49" fontId="7" fillId="0" borderId="29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0" fontId="4" fillId="34" borderId="31" xfId="0" applyFont="1" applyFill="1" applyBorder="1" applyAlignment="1">
      <alignment vertical="center" wrapText="1"/>
    </xf>
    <xf numFmtId="4" fontId="4" fillId="34" borderId="31" xfId="42" applyNumberFormat="1" applyFont="1" applyFill="1" applyBorder="1" applyAlignment="1">
      <alignment vertical="center"/>
    </xf>
    <xf numFmtId="4" fontId="7" fillId="0" borderId="15" xfId="42" applyNumberFormat="1" applyFont="1" applyBorder="1" applyAlignment="1">
      <alignment vertical="center"/>
    </xf>
    <xf numFmtId="49" fontId="4" fillId="0" borderId="32" xfId="0" applyNumberFormat="1" applyFont="1" applyFill="1" applyBorder="1" applyAlignment="1">
      <alignment horizontal="center" vertical="center"/>
    </xf>
    <xf numFmtId="2" fontId="6" fillId="0" borderId="33" xfId="42" applyNumberFormat="1" applyFont="1" applyFill="1" applyBorder="1" applyAlignment="1">
      <alignment vertical="center"/>
    </xf>
    <xf numFmtId="49" fontId="7" fillId="0" borderId="32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vertical="center"/>
    </xf>
    <xf numFmtId="4" fontId="6" fillId="0" borderId="34" xfId="42" applyNumberFormat="1" applyFont="1" applyBorder="1" applyAlignment="1">
      <alignment vertical="center"/>
    </xf>
    <xf numFmtId="2" fontId="6" fillId="0" borderId="35" xfId="42" applyNumberFormat="1" applyFont="1" applyFill="1" applyBorder="1" applyAlignment="1">
      <alignment vertical="center"/>
    </xf>
    <xf numFmtId="0" fontId="7" fillId="0" borderId="15" xfId="0" applyFont="1" applyBorder="1" applyAlignment="1">
      <alignment vertical="center" wrapText="1"/>
    </xf>
    <xf numFmtId="2" fontId="7" fillId="0" borderId="36" xfId="42" applyNumberFormat="1" applyFont="1" applyFill="1" applyBorder="1" applyAlignment="1">
      <alignment vertical="center"/>
    </xf>
    <xf numFmtId="49" fontId="6" fillId="0" borderId="34" xfId="0" applyNumberFormat="1" applyFont="1" applyFill="1" applyBorder="1" applyAlignment="1">
      <alignment vertical="center"/>
    </xf>
    <xf numFmtId="0" fontId="6" fillId="0" borderId="34" xfId="0" applyFont="1" applyFill="1" applyBorder="1" applyAlignment="1">
      <alignment vertical="center" wrapText="1"/>
    </xf>
    <xf numFmtId="4" fontId="6" fillId="0" borderId="34" xfId="42" applyNumberFormat="1" applyFont="1" applyFill="1" applyBorder="1" applyAlignment="1">
      <alignment vertical="center"/>
    </xf>
    <xf numFmtId="2" fontId="6" fillId="0" borderId="37" xfId="42" applyNumberFormat="1" applyFont="1" applyFill="1" applyBorder="1" applyAlignment="1">
      <alignment vertical="center"/>
    </xf>
    <xf numFmtId="2" fontId="6" fillId="0" borderId="38" xfId="42" applyNumberFormat="1" applyFont="1" applyFill="1" applyBorder="1" applyAlignment="1">
      <alignment vertical="center"/>
    </xf>
    <xf numFmtId="2" fontId="7" fillId="0" borderId="38" xfId="42" applyNumberFormat="1" applyFont="1" applyFill="1" applyBorder="1" applyAlignment="1">
      <alignment vertical="center"/>
    </xf>
    <xf numFmtId="2" fontId="6" fillId="0" borderId="38" xfId="42" applyNumberFormat="1" applyFont="1" applyBorder="1" applyAlignment="1">
      <alignment vertical="center"/>
    </xf>
    <xf numFmtId="2" fontId="7" fillId="0" borderId="38" xfId="42" applyNumberFormat="1" applyFont="1" applyBorder="1" applyAlignment="1">
      <alignment vertical="center"/>
    </xf>
    <xf numFmtId="0" fontId="6" fillId="0" borderId="34" xfId="0" applyFont="1" applyBorder="1" applyAlignment="1">
      <alignment vertical="center" wrapText="1"/>
    </xf>
    <xf numFmtId="2" fontId="6" fillId="0" borderId="23" xfId="42" applyNumberFormat="1" applyFont="1" applyBorder="1" applyAlignment="1">
      <alignment vertical="center"/>
    </xf>
    <xf numFmtId="2" fontId="6" fillId="0" borderId="37" xfId="42" applyNumberFormat="1" applyFont="1" applyBorder="1" applyAlignment="1">
      <alignment vertical="center"/>
    </xf>
    <xf numFmtId="2" fontId="6" fillId="0" borderId="35" xfId="42" applyNumberFormat="1" applyFont="1" applyBorder="1" applyAlignment="1">
      <alignment vertical="center"/>
    </xf>
    <xf numFmtId="2" fontId="7" fillId="0" borderId="37" xfId="42" applyNumberFormat="1" applyFont="1" applyFill="1" applyBorder="1" applyAlignment="1">
      <alignment vertical="center"/>
    </xf>
    <xf numFmtId="49" fontId="6" fillId="0" borderId="22" xfId="0" applyNumberFormat="1" applyFont="1" applyBorder="1" applyAlignment="1">
      <alignment vertical="center"/>
    </xf>
    <xf numFmtId="49" fontId="6" fillId="0" borderId="39" xfId="0" applyNumberFormat="1" applyFont="1" applyBorder="1" applyAlignment="1">
      <alignment vertical="center"/>
    </xf>
    <xf numFmtId="2" fontId="6" fillId="0" borderId="23" xfId="42" applyNumberFormat="1" applyFont="1" applyFill="1" applyBorder="1" applyAlignment="1">
      <alignment vertical="center"/>
    </xf>
    <xf numFmtId="49" fontId="7" fillId="0" borderId="30" xfId="0" applyNumberFormat="1" applyFont="1" applyFill="1" applyBorder="1" applyAlignment="1">
      <alignment horizontal="center" vertical="center"/>
    </xf>
    <xf numFmtId="2" fontId="4" fillId="34" borderId="40" xfId="42" applyNumberFormat="1" applyFont="1" applyFill="1" applyBorder="1" applyAlignment="1">
      <alignment vertical="center"/>
    </xf>
    <xf numFmtId="49" fontId="7" fillId="0" borderId="41" xfId="0" applyNumberFormat="1" applyFont="1" applyFill="1" applyBorder="1" applyAlignment="1">
      <alignment horizontal="center" vertical="center"/>
    </xf>
    <xf numFmtId="0" fontId="4" fillId="34" borderId="42" xfId="0" applyFont="1" applyFill="1" applyBorder="1" applyAlignment="1">
      <alignment vertical="center" wrapText="1"/>
    </xf>
    <xf numFmtId="4" fontId="4" fillId="34" borderId="43" xfId="42" applyNumberFormat="1" applyFont="1" applyFill="1" applyBorder="1" applyAlignment="1">
      <alignment vertical="center"/>
    </xf>
    <xf numFmtId="2" fontId="4" fillId="34" borderId="44" xfId="42" applyNumberFormat="1" applyFont="1" applyFill="1" applyBorder="1" applyAlignment="1">
      <alignment vertical="center"/>
    </xf>
    <xf numFmtId="49" fontId="7" fillId="33" borderId="41" xfId="0" applyNumberFormat="1" applyFont="1" applyFill="1" applyBorder="1" applyAlignment="1">
      <alignment horizontal="left" vertical="center"/>
    </xf>
    <xf numFmtId="0" fontId="7" fillId="33" borderId="15" xfId="0" applyFont="1" applyFill="1" applyBorder="1" applyAlignment="1">
      <alignment vertical="center" wrapText="1"/>
    </xf>
    <xf numFmtId="4" fontId="7" fillId="33" borderId="15" xfId="42" applyNumberFormat="1" applyFont="1" applyFill="1" applyBorder="1" applyAlignment="1">
      <alignment vertical="center"/>
    </xf>
    <xf numFmtId="2" fontId="7" fillId="33" borderId="36" xfId="42" applyNumberFormat="1" applyFont="1" applyFill="1" applyBorder="1" applyAlignment="1">
      <alignment vertical="center"/>
    </xf>
    <xf numFmtId="2" fontId="7" fillId="0" borderId="36" xfId="42" applyNumberFormat="1" applyFont="1" applyBorder="1" applyAlignment="1">
      <alignment vertical="center"/>
    </xf>
    <xf numFmtId="4" fontId="7" fillId="0" borderId="15" xfId="0" applyNumberFormat="1" applyFont="1" applyBorder="1" applyAlignment="1">
      <alignment vertical="center"/>
    </xf>
    <xf numFmtId="4" fontId="6" fillId="0" borderId="0" xfId="42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4" fontId="6" fillId="0" borderId="22" xfId="42" applyNumberFormat="1" applyFont="1" applyBorder="1" applyAlignment="1">
      <alignment vertical="center"/>
    </xf>
    <xf numFmtId="2" fontId="4" fillId="0" borderId="25" xfId="42" applyNumberFormat="1" applyFont="1" applyBorder="1" applyAlignment="1">
      <alignment vertical="center"/>
    </xf>
    <xf numFmtId="4" fontId="0" fillId="0" borderId="11" xfId="0" applyNumberFormat="1" applyFont="1" applyFill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0" fillId="0" borderId="14" xfId="0" applyNumberFormat="1" applyFont="1" applyFill="1" applyBorder="1" applyAlignment="1">
      <alignment vertical="center"/>
    </xf>
    <xf numFmtId="4" fontId="10" fillId="0" borderId="11" xfId="0" applyNumberFormat="1" applyFont="1" applyFill="1" applyBorder="1" applyAlignment="1">
      <alignment vertical="center"/>
    </xf>
    <xf numFmtId="4" fontId="6" fillId="0" borderId="21" xfId="42" applyNumberFormat="1" applyFont="1" applyBorder="1" applyAlignment="1">
      <alignment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" fontId="0" fillId="0" borderId="11" xfId="0" applyNumberFormat="1" applyBorder="1" applyAlignment="1">
      <alignment vertical="center"/>
    </xf>
    <xf numFmtId="49" fontId="0" fillId="0" borderId="45" xfId="0" applyNumberFormat="1" applyFill="1" applyBorder="1" applyAlignment="1" applyProtection="1">
      <alignment horizontal="left" vertical="center" wrapText="1"/>
      <protection locked="0"/>
    </xf>
    <xf numFmtId="49" fontId="4" fillId="33" borderId="20" xfId="0" applyNumberFormat="1" applyFont="1" applyFill="1" applyBorder="1" applyAlignment="1">
      <alignment horizontal="center" vertical="center"/>
    </xf>
    <xf numFmtId="0" fontId="10" fillId="33" borderId="34" xfId="0" applyFont="1" applyFill="1" applyBorder="1" applyAlignment="1">
      <alignment horizontal="center" vertical="center"/>
    </xf>
    <xf numFmtId="49" fontId="0" fillId="33" borderId="34" xfId="0" applyNumberFormat="1" applyFill="1" applyBorder="1" applyAlignment="1">
      <alignment horizontal="left" vertical="center"/>
    </xf>
    <xf numFmtId="2" fontId="6" fillId="0" borderId="46" xfId="42" applyNumberFormat="1" applyFont="1" applyBorder="1" applyAlignment="1">
      <alignment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32" xfId="0" applyNumberFormat="1" applyFont="1" applyFill="1" applyBorder="1" applyAlignment="1">
      <alignment horizontal="center" vertical="center"/>
    </xf>
    <xf numFmtId="4" fontId="0" fillId="0" borderId="14" xfId="0" applyNumberFormat="1" applyFont="1" applyBorder="1" applyAlignment="1">
      <alignment vertical="center"/>
    </xf>
    <xf numFmtId="2" fontId="6" fillId="0" borderId="47" xfId="42" applyNumberFormat="1" applyFont="1" applyFill="1" applyBorder="1" applyAlignment="1">
      <alignment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48" xfId="0" applyNumberFormat="1" applyFont="1" applyBorder="1" applyAlignment="1">
      <alignment vertical="center"/>
    </xf>
    <xf numFmtId="4" fontId="6" fillId="0" borderId="18" xfId="42" applyNumberFormat="1" applyFont="1" applyBorder="1" applyAlignment="1">
      <alignment vertical="center"/>
    </xf>
    <xf numFmtId="4" fontId="7" fillId="0" borderId="17" xfId="42" applyNumberFormat="1" applyFont="1" applyBorder="1" applyAlignment="1">
      <alignment vertical="center"/>
    </xf>
    <xf numFmtId="4" fontId="6" fillId="0" borderId="17" xfId="42" applyNumberFormat="1" applyFont="1" applyBorder="1" applyAlignment="1">
      <alignment vertical="center"/>
    </xf>
    <xf numFmtId="0" fontId="7" fillId="35" borderId="11" xfId="0" applyFont="1" applyFill="1" applyBorder="1" applyAlignment="1">
      <alignment vertical="center" wrapText="1"/>
    </xf>
    <xf numFmtId="49" fontId="7" fillId="0" borderId="49" xfId="0" applyNumberFormat="1" applyFont="1" applyBorder="1" applyAlignment="1">
      <alignment horizontal="center" vertical="center"/>
    </xf>
    <xf numFmtId="0" fontId="6" fillId="0" borderId="43" xfId="0" applyFont="1" applyFill="1" applyBorder="1" applyAlignment="1">
      <alignment horizontal="left" vertical="center" wrapText="1"/>
    </xf>
    <xf numFmtId="0" fontId="0" fillId="0" borderId="13" xfId="0" applyBorder="1" applyAlignment="1">
      <alignment vertical="center"/>
    </xf>
    <xf numFmtId="0" fontId="6" fillId="0" borderId="14" xfId="0" applyFont="1" applyBorder="1" applyAlignment="1">
      <alignment horizontal="left" vertical="center"/>
    </xf>
    <xf numFmtId="2" fontId="6" fillId="0" borderId="33" xfId="42" applyNumberFormat="1" applyFont="1" applyBorder="1" applyAlignment="1">
      <alignment vertical="center"/>
    </xf>
    <xf numFmtId="0" fontId="6" fillId="35" borderId="10" xfId="0" applyFont="1" applyFill="1" applyBorder="1" applyAlignment="1">
      <alignment vertical="center" wrapText="1"/>
    </xf>
    <xf numFmtId="49" fontId="4" fillId="33" borderId="30" xfId="0" applyNumberFormat="1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center" wrapText="1"/>
    </xf>
    <xf numFmtId="4" fontId="7" fillId="33" borderId="10" xfId="42" applyNumberFormat="1" applyFont="1" applyFill="1" applyBorder="1" applyAlignment="1">
      <alignment vertical="center"/>
    </xf>
    <xf numFmtId="49" fontId="4" fillId="33" borderId="50" xfId="0" applyNumberFormat="1" applyFont="1" applyFill="1" applyBorder="1" applyAlignment="1">
      <alignment horizontal="center" vertical="center"/>
    </xf>
    <xf numFmtId="4" fontId="6" fillId="33" borderId="10" xfId="42" applyNumberFormat="1" applyFont="1" applyFill="1" applyBorder="1" applyAlignment="1">
      <alignment vertical="center"/>
    </xf>
    <xf numFmtId="49" fontId="6" fillId="0" borderId="32" xfId="0" applyNumberFormat="1" applyFont="1" applyBorder="1" applyAlignment="1">
      <alignment horizontal="right" vertical="center"/>
    </xf>
    <xf numFmtId="2" fontId="6" fillId="0" borderId="44" xfId="42" applyNumberFormat="1" applyFont="1" applyBorder="1" applyAlignment="1">
      <alignment vertical="center"/>
    </xf>
    <xf numFmtId="0" fontId="6" fillId="0" borderId="0" xfId="0" applyFont="1" applyBorder="1" applyAlignment="1">
      <alignment wrapText="1"/>
    </xf>
    <xf numFmtId="0" fontId="14" fillId="0" borderId="11" xfId="0" applyNumberFormat="1" applyFont="1" applyFill="1" applyBorder="1" applyAlignment="1" applyProtection="1">
      <alignment horizontal="left" vertical="center" wrapText="1"/>
      <protection/>
    </xf>
    <xf numFmtId="49" fontId="7" fillId="0" borderId="11" xfId="0" applyNumberFormat="1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vertical="center" wrapText="1"/>
    </xf>
    <xf numFmtId="4" fontId="6" fillId="0" borderId="22" xfId="42" applyNumberFormat="1" applyFont="1" applyFill="1" applyBorder="1" applyAlignment="1">
      <alignment vertical="center"/>
    </xf>
    <xf numFmtId="2" fontId="7" fillId="0" borderId="51" xfId="42" applyNumberFormat="1" applyFont="1" applyBorder="1" applyAlignment="1">
      <alignment vertical="center"/>
    </xf>
    <xf numFmtId="4" fontId="6" fillId="0" borderId="11" xfId="0" applyNumberFormat="1" applyFont="1" applyBorder="1" applyAlignment="1">
      <alignment horizontal="right" vertical="center"/>
    </xf>
    <xf numFmtId="49" fontId="6" fillId="0" borderId="12" xfId="0" applyNumberFormat="1" applyFont="1" applyBorder="1" applyAlignment="1">
      <alignment vertical="center"/>
    </xf>
    <xf numFmtId="0" fontId="6" fillId="0" borderId="13" xfId="0" applyFont="1" applyFill="1" applyBorder="1" applyAlignment="1">
      <alignment vertical="center" wrapText="1"/>
    </xf>
    <xf numFmtId="4" fontId="6" fillId="0" borderId="13" xfId="42" applyNumberFormat="1" applyFont="1" applyFill="1" applyBorder="1" applyAlignment="1">
      <alignment vertical="center"/>
    </xf>
    <xf numFmtId="4" fontId="6" fillId="0" borderId="13" xfId="42" applyNumberFormat="1" applyFont="1" applyBorder="1" applyAlignment="1">
      <alignment vertical="center"/>
    </xf>
    <xf numFmtId="2" fontId="6" fillId="0" borderId="25" xfId="42" applyNumberFormat="1" applyFont="1" applyBorder="1" applyAlignment="1">
      <alignment vertical="center"/>
    </xf>
    <xf numFmtId="0" fontId="5" fillId="0" borderId="52" xfId="0" applyFont="1" applyBorder="1" applyAlignment="1">
      <alignment vertical="center" wrapText="1"/>
    </xf>
    <xf numFmtId="49" fontId="0" fillId="0" borderId="53" xfId="0" applyNumberFormat="1" applyFill="1" applyBorder="1" applyAlignment="1" applyProtection="1">
      <alignment horizontal="left" vertical="center" wrapText="1"/>
      <protection locked="0"/>
    </xf>
    <xf numFmtId="49" fontId="6" fillId="0" borderId="13" xfId="0" applyNumberFormat="1" applyFont="1" applyFill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6" fillId="0" borderId="14" xfId="0" applyNumberFormat="1" applyFont="1" applyBorder="1" applyAlignment="1">
      <alignment horizontal="left" vertical="center"/>
    </xf>
    <xf numFmtId="4" fontId="6" fillId="0" borderId="34" xfId="42" applyNumberFormat="1" applyFont="1" applyBorder="1" applyAlignment="1">
      <alignment horizontal="right" vertical="center" wrapText="1"/>
    </xf>
    <xf numFmtId="49" fontId="6" fillId="0" borderId="28" xfId="0" applyNumberFormat="1" applyFont="1" applyFill="1" applyBorder="1" applyAlignment="1">
      <alignment vertical="center"/>
    </xf>
    <xf numFmtId="49" fontId="6" fillId="0" borderId="48" xfId="0" applyNumberFormat="1" applyFont="1" applyFill="1" applyBorder="1" applyAlignment="1">
      <alignment vertical="center"/>
    </xf>
    <xf numFmtId="49" fontId="4" fillId="0" borderId="13" xfId="0" applyNumberFormat="1" applyFont="1" applyFill="1" applyBorder="1" applyAlignment="1">
      <alignment horizontal="center" vertical="center"/>
    </xf>
    <xf numFmtId="2" fontId="6" fillId="0" borderId="51" xfId="42" applyNumberFormat="1" applyFont="1" applyBorder="1" applyAlignment="1">
      <alignment vertical="center"/>
    </xf>
    <xf numFmtId="49" fontId="0" fillId="0" borderId="11" xfId="0" applyNumberFormat="1" applyFont="1" applyBorder="1" applyAlignment="1">
      <alignment horizontal="left" vertical="center"/>
    </xf>
    <xf numFmtId="0" fontId="6" fillId="33" borderId="11" xfId="0" applyFont="1" applyFill="1" applyBorder="1" applyAlignment="1">
      <alignment vertical="center" wrapText="1"/>
    </xf>
    <xf numFmtId="49" fontId="0" fillId="0" borderId="45" xfId="0" applyNumberFormat="1" applyFill="1" applyBorder="1" applyAlignment="1" applyProtection="1">
      <alignment vertical="center" wrapText="1"/>
      <protection locked="0"/>
    </xf>
    <xf numFmtId="0" fontId="52" fillId="0" borderId="0" xfId="0" applyFont="1" applyBorder="1" applyAlignment="1">
      <alignment horizontal="left" vertical="center" wrapText="1"/>
    </xf>
    <xf numFmtId="0" fontId="52" fillId="0" borderId="11" xfId="0" applyFont="1" applyBorder="1" applyAlignment="1">
      <alignment wrapText="1"/>
    </xf>
    <xf numFmtId="0" fontId="15" fillId="0" borderId="11" xfId="0" applyFont="1" applyBorder="1" applyAlignment="1">
      <alignment horizontal="left" vertical="center" wrapText="1"/>
    </xf>
    <xf numFmtId="0" fontId="16" fillId="36" borderId="11" xfId="0" applyFont="1" applyFill="1" applyBorder="1" applyAlignment="1" applyProtection="1">
      <alignment horizontal="left" vertical="center" wrapText="1" shrinkToFit="1"/>
      <protection locked="0"/>
    </xf>
    <xf numFmtId="0" fontId="15" fillId="0" borderId="14" xfId="0" applyNumberFormat="1" applyFont="1" applyFill="1" applyBorder="1" applyAlignment="1">
      <alignment vertical="center" wrapText="1"/>
    </xf>
    <xf numFmtId="49" fontId="4" fillId="0" borderId="41" xfId="0" applyNumberFormat="1" applyFont="1" applyFill="1" applyBorder="1" applyAlignment="1">
      <alignment horizontal="center" vertical="center"/>
    </xf>
    <xf numFmtId="4" fontId="7" fillId="0" borderId="54" xfId="42" applyNumberFormat="1" applyFont="1" applyBorder="1" applyAlignment="1">
      <alignment vertical="center"/>
    </xf>
    <xf numFmtId="0" fontId="15" fillId="0" borderId="34" xfId="0" applyNumberFormat="1" applyFont="1" applyFill="1" applyBorder="1" applyAlignment="1">
      <alignment vertical="center" wrapText="1"/>
    </xf>
    <xf numFmtId="4" fontId="8" fillId="0" borderId="0" xfId="0" applyNumberFormat="1" applyFont="1" applyAlignment="1">
      <alignment vertical="center"/>
    </xf>
    <xf numFmtId="49" fontId="4" fillId="33" borderId="32" xfId="0" applyNumberFormat="1" applyFont="1" applyFill="1" applyBorder="1" applyAlignment="1">
      <alignment horizontal="center" vertical="center"/>
    </xf>
    <xf numFmtId="0" fontId="10" fillId="33" borderId="55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4" fontId="6" fillId="33" borderId="13" xfId="42" applyNumberFormat="1" applyFont="1" applyFill="1" applyBorder="1" applyAlignment="1">
      <alignment vertical="center"/>
    </xf>
    <xf numFmtId="0" fontId="15" fillId="0" borderId="0" xfId="0" applyFont="1" applyBorder="1" applyAlignment="1">
      <alignment wrapText="1"/>
    </xf>
    <xf numFmtId="0" fontId="4" fillId="0" borderId="52" xfId="0" applyFont="1" applyBorder="1" applyAlignment="1">
      <alignment vertical="center" wrapText="1"/>
    </xf>
    <xf numFmtId="4" fontId="4" fillId="0" borderId="25" xfId="42" applyNumberFormat="1" applyFont="1" applyBorder="1" applyAlignment="1">
      <alignment vertical="center"/>
    </xf>
    <xf numFmtId="4" fontId="4" fillId="0" borderId="52" xfId="42" applyNumberFormat="1" applyFont="1" applyBorder="1" applyAlignment="1">
      <alignment vertical="center"/>
    </xf>
    <xf numFmtId="4" fontId="6" fillId="0" borderId="56" xfId="42" applyNumberFormat="1" applyFont="1" applyBorder="1" applyAlignment="1">
      <alignment vertical="center"/>
    </xf>
    <xf numFmtId="4" fontId="6" fillId="0" borderId="25" xfId="42" applyNumberFormat="1" applyFont="1" applyBorder="1" applyAlignment="1">
      <alignment vertical="center"/>
    </xf>
    <xf numFmtId="4" fontId="6" fillId="0" borderId="27" xfId="42" applyNumberFormat="1" applyFont="1" applyBorder="1" applyAlignment="1">
      <alignment vertical="center"/>
    </xf>
    <xf numFmtId="0" fontId="4" fillId="0" borderId="24" xfId="0" applyFont="1" applyBorder="1" applyAlignment="1">
      <alignment vertical="center" wrapText="1"/>
    </xf>
    <xf numFmtId="4" fontId="6" fillId="0" borderId="52" xfId="42" applyNumberFormat="1" applyFont="1" applyBorder="1" applyAlignment="1">
      <alignment vertical="center"/>
    </xf>
    <xf numFmtId="0" fontId="15" fillId="35" borderId="10" xfId="0" applyFont="1" applyFill="1" applyBorder="1" applyAlignment="1">
      <alignment vertical="center" wrapText="1"/>
    </xf>
    <xf numFmtId="49" fontId="4" fillId="33" borderId="56" xfId="0" applyNumberFormat="1" applyFont="1" applyFill="1" applyBorder="1" applyAlignment="1">
      <alignment horizontal="center" vertical="center"/>
    </xf>
    <xf numFmtId="0" fontId="7" fillId="33" borderId="57" xfId="0" applyFont="1" applyFill="1" applyBorder="1" applyAlignment="1">
      <alignment vertical="center" wrapText="1"/>
    </xf>
    <xf numFmtId="4" fontId="7" fillId="33" borderId="57" xfId="42" applyNumberFormat="1" applyFont="1" applyFill="1" applyBorder="1" applyAlignment="1">
      <alignment vertical="center"/>
    </xf>
    <xf numFmtId="2" fontId="7" fillId="0" borderId="58" xfId="42" applyNumberFormat="1" applyFont="1" applyBorder="1" applyAlignment="1">
      <alignment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6" fillId="0" borderId="34" xfId="0" applyNumberFormat="1" applyFont="1" applyFill="1" applyBorder="1" applyAlignment="1">
      <alignment horizontal="left" vertical="center"/>
    </xf>
    <xf numFmtId="0" fontId="15" fillId="0" borderId="14" xfId="0" applyFont="1" applyBorder="1" applyAlignment="1">
      <alignment vertical="center" wrapText="1"/>
    </xf>
    <xf numFmtId="0" fontId="53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2" fontId="7" fillId="0" borderId="35" xfId="42" applyNumberFormat="1" applyFont="1" applyFill="1" applyBorder="1" applyAlignment="1">
      <alignment vertical="center"/>
    </xf>
    <xf numFmtId="2" fontId="7" fillId="0" borderId="47" xfId="42" applyNumberFormat="1" applyFont="1" applyBorder="1" applyAlignment="1">
      <alignment vertical="center"/>
    </xf>
    <xf numFmtId="43" fontId="6" fillId="0" borderId="0" xfId="42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41" xfId="0" applyNumberFormat="1" applyFont="1" applyFill="1" applyBorder="1" applyAlignment="1">
      <alignment horizontal="center" vertical="center"/>
    </xf>
    <xf numFmtId="49" fontId="7" fillId="0" borderId="32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59" xfId="0" applyNumberFormat="1" applyFont="1" applyBorder="1" applyAlignment="1">
      <alignment horizontal="center" vertical="center"/>
    </xf>
    <xf numFmtId="49" fontId="7" fillId="0" borderId="60" xfId="0" applyNumberFormat="1" applyFont="1" applyBorder="1" applyAlignment="1">
      <alignment horizontal="center" vertical="center"/>
    </xf>
    <xf numFmtId="49" fontId="4" fillId="34" borderId="61" xfId="0" applyNumberFormat="1" applyFont="1" applyFill="1" applyBorder="1" applyAlignment="1">
      <alignment horizontal="center" vertical="center"/>
    </xf>
    <xf numFmtId="49" fontId="4" fillId="34" borderId="27" xfId="0" applyNumberFormat="1" applyFont="1" applyFill="1" applyBorder="1" applyAlignment="1">
      <alignment horizontal="center" vertical="center"/>
    </xf>
    <xf numFmtId="49" fontId="4" fillId="34" borderId="52" xfId="0" applyNumberFormat="1" applyFont="1" applyFill="1" applyBorder="1" applyAlignment="1">
      <alignment horizontal="center" vertical="center"/>
    </xf>
    <xf numFmtId="49" fontId="7" fillId="0" borderId="54" xfId="0" applyNumberFormat="1" applyFont="1" applyFill="1" applyBorder="1" applyAlignment="1">
      <alignment horizontal="center" vertical="center"/>
    </xf>
    <xf numFmtId="49" fontId="7" fillId="0" borderId="60" xfId="0" applyNumberFormat="1" applyFont="1" applyFill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/>
    </xf>
    <xf numFmtId="49" fontId="7" fillId="0" borderId="55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49" fontId="4" fillId="34" borderId="56" xfId="0" applyNumberFormat="1" applyFont="1" applyFill="1" applyBorder="1" applyAlignment="1">
      <alignment horizontal="center" vertical="center"/>
    </xf>
    <xf numFmtId="49" fontId="4" fillId="34" borderId="57" xfId="0" applyNumberFormat="1" applyFont="1" applyFill="1" applyBorder="1" applyAlignment="1">
      <alignment horizontal="center" vertical="center"/>
    </xf>
    <xf numFmtId="49" fontId="4" fillId="34" borderId="58" xfId="0" applyNumberFormat="1" applyFont="1" applyFill="1" applyBorder="1" applyAlignment="1">
      <alignment horizontal="center" vertical="center"/>
    </xf>
    <xf numFmtId="49" fontId="4" fillId="34" borderId="20" xfId="0" applyNumberFormat="1" applyFont="1" applyFill="1" applyBorder="1" applyAlignment="1">
      <alignment horizontal="center" vertical="center"/>
    </xf>
    <xf numFmtId="49" fontId="4" fillId="34" borderId="24" xfId="0" applyNumberFormat="1" applyFont="1" applyFill="1" applyBorder="1" applyAlignment="1">
      <alignment horizontal="center" vertical="center"/>
    </xf>
    <xf numFmtId="49" fontId="4" fillId="34" borderId="44" xfId="0" applyNumberFormat="1" applyFont="1" applyFill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49" fontId="7" fillId="0" borderId="62" xfId="0" applyNumberFormat="1" applyFont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49" fontId="7" fillId="0" borderId="63" xfId="0" applyNumberFormat="1" applyFont="1" applyBorder="1" applyAlignment="1">
      <alignment horizontal="center" vertical="center"/>
    </xf>
    <xf numFmtId="49" fontId="6" fillId="0" borderId="48" xfId="0" applyNumberFormat="1" applyFont="1" applyBorder="1" applyAlignment="1">
      <alignment horizontal="center" vertical="center"/>
    </xf>
    <xf numFmtId="49" fontId="6" fillId="0" borderId="64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5" fillId="34" borderId="31" xfId="0" applyFont="1" applyFill="1" applyBorder="1" applyAlignment="1">
      <alignment horizontal="center" vertical="center" wrapText="1"/>
    </xf>
    <xf numFmtId="0" fontId="5" fillId="34" borderId="65" xfId="0" applyFont="1" applyFill="1" applyBorder="1" applyAlignment="1">
      <alignment horizontal="center" vertical="center" wrapText="1"/>
    </xf>
    <xf numFmtId="49" fontId="7" fillId="0" borderId="3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5" fillId="0" borderId="41" xfId="0" applyNumberFormat="1" applyFont="1" applyBorder="1" applyAlignment="1">
      <alignment horizontal="right" vertical="center"/>
    </xf>
    <xf numFmtId="0" fontId="0" fillId="0" borderId="66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44" xfId="0" applyBorder="1" applyAlignment="1">
      <alignment vertical="center"/>
    </xf>
    <xf numFmtId="0" fontId="3" fillId="0" borderId="0" xfId="0" applyFont="1" applyAlignment="1">
      <alignment horizontal="center" vertical="center"/>
    </xf>
    <xf numFmtId="43" fontId="5" fillId="34" borderId="31" xfId="42" applyFont="1" applyFill="1" applyBorder="1" applyAlignment="1">
      <alignment horizontal="center" vertical="center" wrapText="1"/>
    </xf>
    <xf numFmtId="43" fontId="5" fillId="34" borderId="65" xfId="42" applyFont="1" applyFill="1" applyBorder="1" applyAlignment="1">
      <alignment horizontal="center" vertical="center" wrapText="1"/>
    </xf>
    <xf numFmtId="0" fontId="5" fillId="34" borderId="31" xfId="0" applyFont="1" applyFill="1" applyBorder="1" applyAlignment="1">
      <alignment horizontal="center" vertical="center"/>
    </xf>
    <xf numFmtId="0" fontId="5" fillId="34" borderId="65" xfId="0" applyFont="1" applyFill="1" applyBorder="1" applyAlignment="1">
      <alignment horizontal="center" vertical="center"/>
    </xf>
    <xf numFmtId="0" fontId="4" fillId="34" borderId="41" xfId="0" applyFont="1" applyFill="1" applyBorder="1" applyAlignment="1">
      <alignment horizontal="center" vertical="center" wrapText="1"/>
    </xf>
    <xf numFmtId="0" fontId="4" fillId="34" borderId="66" xfId="0" applyFont="1" applyFill="1" applyBorder="1" applyAlignment="1">
      <alignment horizontal="center" vertical="center" wrapText="1"/>
    </xf>
    <xf numFmtId="0" fontId="4" fillId="34" borderId="40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4" fillId="34" borderId="44" xfId="0" applyFont="1" applyFill="1" applyBorder="1" applyAlignment="1">
      <alignment horizontal="center" vertical="center" wrapText="1"/>
    </xf>
    <xf numFmtId="49" fontId="7" fillId="0" borderId="54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55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0" fontId="9" fillId="0" borderId="27" xfId="0" applyFont="1" applyBorder="1" applyAlignment="1">
      <alignment vertical="center"/>
    </xf>
    <xf numFmtId="0" fontId="9" fillId="0" borderId="52" xfId="0" applyFont="1" applyBorder="1" applyAlignment="1">
      <alignment vertical="center"/>
    </xf>
    <xf numFmtId="0" fontId="10" fillId="33" borderId="26" xfId="0" applyFont="1" applyFill="1" applyBorder="1" applyAlignment="1">
      <alignment horizontal="center" vertical="center"/>
    </xf>
    <xf numFmtId="0" fontId="10" fillId="33" borderId="68" xfId="0" applyFont="1" applyFill="1" applyBorder="1" applyAlignment="1">
      <alignment horizontal="center" vertical="center"/>
    </xf>
    <xf numFmtId="49" fontId="4" fillId="34" borderId="41" xfId="0" applyNumberFormat="1" applyFont="1" applyFill="1" applyBorder="1" applyAlignment="1">
      <alignment horizontal="center" vertical="center"/>
    </xf>
    <xf numFmtId="0" fontId="9" fillId="34" borderId="66" xfId="0" applyFont="1" applyFill="1" applyBorder="1" applyAlignment="1">
      <alignment vertical="center"/>
    </xf>
    <xf numFmtId="0" fontId="9" fillId="34" borderId="40" xfId="0" applyFont="1" applyFill="1" applyBorder="1" applyAlignment="1">
      <alignment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49" fontId="7" fillId="0" borderId="64" xfId="0" applyNumberFormat="1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4"/>
  <sheetViews>
    <sheetView tabSelected="1" zoomScalePageLayoutView="0" workbookViewId="0" topLeftCell="A1">
      <selection activeCell="J9" sqref="J9"/>
    </sheetView>
  </sheetViews>
  <sheetFormatPr defaultColWidth="9.00390625" defaultRowHeight="12.75"/>
  <cols>
    <col min="1" max="1" width="4.25390625" style="47" customWidth="1"/>
    <col min="2" max="2" width="5.875" style="6" customWidth="1"/>
    <col min="3" max="3" width="5.625" style="6" bestFit="1" customWidth="1"/>
    <col min="4" max="4" width="32.25390625" style="6" customWidth="1"/>
    <col min="5" max="5" width="13.75390625" style="6" customWidth="1"/>
    <col min="6" max="6" width="14.25390625" style="6" customWidth="1"/>
    <col min="7" max="7" width="13.75390625" style="49" customWidth="1"/>
    <col min="8" max="8" width="9.75390625" style="6" customWidth="1"/>
    <col min="9" max="9" width="15.125" style="6" customWidth="1"/>
    <col min="10" max="10" width="12.75390625" style="6" bestFit="1" customWidth="1"/>
    <col min="11" max="11" width="10.125" style="6" bestFit="1" customWidth="1"/>
    <col min="12" max="16384" width="9.125" style="6" customWidth="1"/>
  </cols>
  <sheetData>
    <row r="1" spans="1:8" s="2" customFormat="1" ht="24.75" customHeight="1">
      <c r="A1" s="280" t="s">
        <v>0</v>
      </c>
      <c r="B1" s="280"/>
      <c r="C1" s="280"/>
      <c r="D1" s="280"/>
      <c r="E1" s="280"/>
      <c r="F1" s="280"/>
      <c r="G1" s="280"/>
      <c r="H1" s="280"/>
    </row>
    <row r="2" spans="1:8" s="2" customFormat="1" ht="24.75" customHeight="1">
      <c r="A2" s="280" t="s">
        <v>231</v>
      </c>
      <c r="B2" s="280"/>
      <c r="C2" s="280"/>
      <c r="D2" s="280"/>
      <c r="E2" s="280"/>
      <c r="F2" s="280"/>
      <c r="G2" s="280"/>
      <c r="H2" s="280"/>
    </row>
    <row r="3" spans="1:8" s="2" customFormat="1" ht="15" customHeight="1">
      <c r="A3" s="1"/>
      <c r="B3" s="1"/>
      <c r="C3" s="1"/>
      <c r="D3" s="1"/>
      <c r="E3" s="1"/>
      <c r="F3" s="1"/>
      <c r="G3" s="3"/>
      <c r="H3" s="4"/>
    </row>
    <row r="4" ht="13.5" thickBot="1"/>
    <row r="5" spans="1:8" s="5" customFormat="1" ht="44.25" customHeight="1">
      <c r="A5" s="285" t="s">
        <v>1</v>
      </c>
      <c r="B5" s="286"/>
      <c r="C5" s="287"/>
      <c r="D5" s="283" t="s">
        <v>2</v>
      </c>
      <c r="E5" s="266" t="s">
        <v>206</v>
      </c>
      <c r="F5" s="266" t="s">
        <v>3</v>
      </c>
      <c r="G5" s="281" t="s">
        <v>4</v>
      </c>
      <c r="H5" s="283" t="s">
        <v>5</v>
      </c>
    </row>
    <row r="6" spans="1:8" ht="41.25" customHeight="1" thickBot="1">
      <c r="A6" s="288"/>
      <c r="B6" s="289"/>
      <c r="C6" s="290"/>
      <c r="D6" s="284"/>
      <c r="E6" s="267"/>
      <c r="F6" s="267"/>
      <c r="G6" s="282"/>
      <c r="H6" s="284"/>
    </row>
    <row r="7" spans="1:8" ht="43.5" customHeight="1" thickBot="1">
      <c r="A7" s="271"/>
      <c r="B7" s="272"/>
      <c r="C7" s="273"/>
      <c r="D7" s="177" t="s">
        <v>201</v>
      </c>
      <c r="E7" s="207">
        <f>SUM(E8:E9)</f>
        <v>34897698</v>
      </c>
      <c r="F7" s="207">
        <f>SUM(F12+F20+F29+F44+F47+F60+F67+F98+F107+F123+F139+F159+F23+F142)</f>
        <v>34562763.14</v>
      </c>
      <c r="G7" s="208">
        <f>SUM(G12+G20+G29+G44+G47+G60+G67+G98+G107+G123+G139+G159+G23+G142)</f>
        <v>34815486.18</v>
      </c>
      <c r="H7" s="123">
        <f>G7/F7*100</f>
        <v>100.73120033539078</v>
      </c>
    </row>
    <row r="8" spans="1:8" ht="30.75" customHeight="1" thickBot="1">
      <c r="A8" s="274"/>
      <c r="B8" s="275"/>
      <c r="C8" s="276"/>
      <c r="D8" s="206" t="s">
        <v>197</v>
      </c>
      <c r="E8" s="209">
        <v>30080156</v>
      </c>
      <c r="F8" s="210">
        <v>32077508.59</v>
      </c>
      <c r="G8" s="211">
        <v>32113933.76</v>
      </c>
      <c r="H8" s="176">
        <f>G8/F8*100</f>
        <v>100.11355361311121</v>
      </c>
    </row>
    <row r="9" spans="1:8" ht="44.25" customHeight="1" thickBot="1">
      <c r="A9" s="274"/>
      <c r="B9" s="275"/>
      <c r="C9" s="276"/>
      <c r="D9" s="206" t="s">
        <v>202</v>
      </c>
      <c r="E9" s="209">
        <v>4817542</v>
      </c>
      <c r="F9" s="210">
        <v>2485254.55</v>
      </c>
      <c r="G9" s="211">
        <v>2701552.42</v>
      </c>
      <c r="H9" s="176">
        <f>G9/F9*100</f>
        <v>108.70324812402015</v>
      </c>
    </row>
    <row r="10" spans="1:8" ht="37.5" customHeight="1" thickBot="1">
      <c r="A10" s="277"/>
      <c r="B10" s="278"/>
      <c r="C10" s="279"/>
      <c r="D10" s="212" t="s">
        <v>200</v>
      </c>
      <c r="E10" s="210">
        <v>112180</v>
      </c>
      <c r="F10" s="210">
        <v>112180</v>
      </c>
      <c r="G10" s="213">
        <v>111583</v>
      </c>
      <c r="H10" s="176">
        <f>G10/F10*100</f>
        <v>99.46781957568194</v>
      </c>
    </row>
    <row r="11" spans="1:8" ht="24.75" customHeight="1" thickBot="1">
      <c r="A11" s="162"/>
      <c r="B11" s="69"/>
      <c r="C11" s="69"/>
      <c r="D11" s="70"/>
      <c r="E11" s="71"/>
      <c r="F11" s="120"/>
      <c r="G11" s="71"/>
      <c r="H11" s="163"/>
    </row>
    <row r="12" spans="1:10" ht="24.75" customHeight="1" thickBot="1">
      <c r="A12" s="236" t="s">
        <v>6</v>
      </c>
      <c r="B12" s="237"/>
      <c r="C12" s="238"/>
      <c r="D12" s="72" t="s">
        <v>7</v>
      </c>
      <c r="E12" s="73">
        <f>E13+E15</f>
        <v>918000</v>
      </c>
      <c r="F12" s="73">
        <f>F15+F13</f>
        <v>778131.27</v>
      </c>
      <c r="G12" s="73">
        <f>G15+G13</f>
        <v>764675.53</v>
      </c>
      <c r="H12" s="74">
        <f>SUM(G12/F12*100)</f>
        <v>98.27076220699882</v>
      </c>
      <c r="I12" s="50"/>
      <c r="J12" s="50"/>
    </row>
    <row r="13" spans="1:10" s="9" customFormat="1" ht="51" customHeight="1">
      <c r="A13" s="254"/>
      <c r="B13" s="234" t="s">
        <v>8</v>
      </c>
      <c r="C13" s="235"/>
      <c r="D13" s="90" t="s">
        <v>9</v>
      </c>
      <c r="E13" s="83">
        <f>SUM(E14:E14)</f>
        <v>870000</v>
      </c>
      <c r="F13" s="83">
        <f>F14</f>
        <v>0</v>
      </c>
      <c r="G13" s="83">
        <v>0</v>
      </c>
      <c r="H13" s="118">
        <v>0</v>
      </c>
      <c r="J13" s="200"/>
    </row>
    <row r="14" spans="1:8" s="9" customFormat="1" ht="63" customHeight="1">
      <c r="A14" s="268"/>
      <c r="B14" s="11"/>
      <c r="C14" s="13" t="s">
        <v>153</v>
      </c>
      <c r="D14" s="165" t="s">
        <v>159</v>
      </c>
      <c r="E14" s="15">
        <v>870000</v>
      </c>
      <c r="F14" s="15">
        <v>0</v>
      </c>
      <c r="G14" s="16">
        <v>0</v>
      </c>
      <c r="H14" s="98">
        <v>0</v>
      </c>
    </row>
    <row r="15" spans="1:8" ht="24.75" customHeight="1">
      <c r="A15" s="268"/>
      <c r="B15" s="260" t="s">
        <v>10</v>
      </c>
      <c r="C15" s="229"/>
      <c r="D15" s="18" t="s">
        <v>11</v>
      </c>
      <c r="E15" s="19">
        <f>SUM(E16:E19)</f>
        <v>48000</v>
      </c>
      <c r="F15" s="19">
        <f>SUM(F16:F19)</f>
        <v>778131.27</v>
      </c>
      <c r="G15" s="19">
        <f>SUM(G16:G19)</f>
        <v>764675.53</v>
      </c>
      <c r="H15" s="99">
        <f>G15/F15*100</f>
        <v>98.27076220699882</v>
      </c>
    </row>
    <row r="16" spans="1:8" ht="102" customHeight="1">
      <c r="A16" s="268"/>
      <c r="B16" s="150"/>
      <c r="C16" s="41" t="s">
        <v>28</v>
      </c>
      <c r="D16" s="178" t="s">
        <v>203</v>
      </c>
      <c r="E16" s="171">
        <v>48000</v>
      </c>
      <c r="F16" s="171">
        <v>48000</v>
      </c>
      <c r="G16" s="171">
        <v>28413</v>
      </c>
      <c r="H16" s="98">
        <f>G16/F16*100</f>
        <v>59.19375</v>
      </c>
    </row>
    <row r="17" spans="1:8" ht="24.75" customHeight="1">
      <c r="A17" s="268"/>
      <c r="B17" s="292"/>
      <c r="C17" s="41" t="s">
        <v>12</v>
      </c>
      <c r="D17" s="14" t="s">
        <v>13</v>
      </c>
      <c r="E17" s="134">
        <v>0</v>
      </c>
      <c r="F17" s="15">
        <v>0</v>
      </c>
      <c r="G17" s="15">
        <v>6713.92</v>
      </c>
      <c r="H17" s="102">
        <v>0</v>
      </c>
    </row>
    <row r="18" spans="1:8" ht="24.75" customHeight="1">
      <c r="A18" s="268"/>
      <c r="B18" s="293"/>
      <c r="C18" s="189" t="s">
        <v>36</v>
      </c>
      <c r="D18" s="190" t="s">
        <v>37</v>
      </c>
      <c r="E18" s="134">
        <v>0</v>
      </c>
      <c r="F18" s="15">
        <v>0</v>
      </c>
      <c r="G18" s="15">
        <v>7.12</v>
      </c>
      <c r="H18" s="102">
        <v>0</v>
      </c>
    </row>
    <row r="19" spans="1:8" ht="24.75" customHeight="1" thickBot="1">
      <c r="A19" s="268"/>
      <c r="B19" s="293"/>
      <c r="C19" s="133" t="s">
        <v>17</v>
      </c>
      <c r="D19" s="23" t="s">
        <v>18</v>
      </c>
      <c r="E19" s="21">
        <v>0</v>
      </c>
      <c r="F19" s="21">
        <v>730131.27</v>
      </c>
      <c r="G19" s="15">
        <v>729541.49</v>
      </c>
      <c r="H19" s="102">
        <f>G19/F19*100</f>
        <v>99.91922274469904</v>
      </c>
    </row>
    <row r="20" spans="1:9" ht="24.75" customHeight="1" thickBot="1">
      <c r="A20" s="236" t="s">
        <v>19</v>
      </c>
      <c r="B20" s="237"/>
      <c r="C20" s="238"/>
      <c r="D20" s="72" t="s">
        <v>20</v>
      </c>
      <c r="E20" s="73">
        <f aca="true" t="shared" si="0" ref="E20:G21">E21</f>
        <v>8550</v>
      </c>
      <c r="F20" s="73">
        <f t="shared" si="0"/>
        <v>8550</v>
      </c>
      <c r="G20" s="73">
        <f t="shared" si="0"/>
        <v>10045.76</v>
      </c>
      <c r="H20" s="74">
        <f>SUM(G20/F20*100)</f>
        <v>117.49426900584797</v>
      </c>
      <c r="I20" s="50"/>
    </row>
    <row r="21" spans="1:8" ht="24.75" customHeight="1">
      <c r="A21" s="254"/>
      <c r="B21" s="291" t="s">
        <v>124</v>
      </c>
      <c r="C21" s="235"/>
      <c r="D21" s="90" t="s">
        <v>11</v>
      </c>
      <c r="E21" s="119">
        <f>E22</f>
        <v>8550</v>
      </c>
      <c r="F21" s="119">
        <f t="shared" si="0"/>
        <v>8550</v>
      </c>
      <c r="G21" s="83">
        <f>G22</f>
        <v>10045.76</v>
      </c>
      <c r="H21" s="118">
        <f>G21/F21*100</f>
        <v>117.49426900584797</v>
      </c>
    </row>
    <row r="22" spans="1:8" ht="27.75" customHeight="1" thickBot="1">
      <c r="A22" s="255"/>
      <c r="B22" s="87"/>
      <c r="C22" s="87" t="s">
        <v>12</v>
      </c>
      <c r="D22" s="100" t="s">
        <v>21</v>
      </c>
      <c r="E22" s="88">
        <v>8550</v>
      </c>
      <c r="F22" s="88">
        <v>8550</v>
      </c>
      <c r="G22" s="94">
        <v>10045.76</v>
      </c>
      <c r="H22" s="103">
        <f>G22/F22*100</f>
        <v>117.49426900584797</v>
      </c>
    </row>
    <row r="23" spans="1:8" ht="24.75" customHeight="1" thickBot="1">
      <c r="A23" s="236" t="s">
        <v>126</v>
      </c>
      <c r="B23" s="295"/>
      <c r="C23" s="296"/>
      <c r="D23" s="72" t="s">
        <v>127</v>
      </c>
      <c r="E23" s="73">
        <f>E24+E26</f>
        <v>2451150</v>
      </c>
      <c r="F23" s="73">
        <f>F26+F24</f>
        <v>1067468.1099999999</v>
      </c>
      <c r="G23" s="73">
        <f>G26+G24</f>
        <v>779050.8300000001</v>
      </c>
      <c r="H23" s="74">
        <f>G23/F23*100</f>
        <v>72.98118067433417</v>
      </c>
    </row>
    <row r="24" spans="1:8" ht="24.75" customHeight="1" thickBot="1">
      <c r="A24" s="215"/>
      <c r="B24" s="297">
        <v>60014</v>
      </c>
      <c r="C24" s="298"/>
      <c r="D24" s="216" t="s">
        <v>190</v>
      </c>
      <c r="E24" s="217">
        <v>0</v>
      </c>
      <c r="F24" s="217">
        <f>F25</f>
        <v>24000</v>
      </c>
      <c r="G24" s="217">
        <f>G25</f>
        <v>24000</v>
      </c>
      <c r="H24" s="218">
        <v>0</v>
      </c>
    </row>
    <row r="25" spans="1:8" ht="74.25" customHeight="1">
      <c r="A25" s="160"/>
      <c r="B25" s="157"/>
      <c r="C25" s="131" t="s">
        <v>191</v>
      </c>
      <c r="D25" s="214" t="s">
        <v>196</v>
      </c>
      <c r="E25" s="161">
        <v>0</v>
      </c>
      <c r="F25" s="161">
        <v>24000</v>
      </c>
      <c r="G25" s="161">
        <v>24000</v>
      </c>
      <c r="H25" s="98">
        <v>0</v>
      </c>
    </row>
    <row r="26" spans="1:8" s="54" customFormat="1" ht="24.75" customHeight="1">
      <c r="A26" s="156"/>
      <c r="B26" s="264">
        <v>60016</v>
      </c>
      <c r="C26" s="265"/>
      <c r="D26" s="158" t="s">
        <v>128</v>
      </c>
      <c r="E26" s="159">
        <f>SUM(E27:E28)</f>
        <v>2451150</v>
      </c>
      <c r="F26" s="159">
        <f>SUM(F27:F28)</f>
        <v>1043468.11</v>
      </c>
      <c r="G26" s="159">
        <f>SUM(G27:G28)</f>
        <v>755050.8300000001</v>
      </c>
      <c r="H26" s="99">
        <f>G26/F26*100</f>
        <v>72.35974178453812</v>
      </c>
    </row>
    <row r="27" spans="1:8" s="54" customFormat="1" ht="53.25" customHeight="1">
      <c r="A27" s="201"/>
      <c r="B27" s="202"/>
      <c r="C27" s="203">
        <v>6330</v>
      </c>
      <c r="D27" s="165" t="s">
        <v>159</v>
      </c>
      <c r="E27" s="204">
        <v>375000</v>
      </c>
      <c r="F27" s="204">
        <v>610194.11</v>
      </c>
      <c r="G27" s="204">
        <v>404647.2</v>
      </c>
      <c r="H27" s="99">
        <f>G27/F27*100</f>
        <v>66.31450441237462</v>
      </c>
    </row>
    <row r="28" spans="1:8" s="54" customFormat="1" ht="83.25" customHeight="1" thickBot="1">
      <c r="A28" s="136"/>
      <c r="B28" s="137"/>
      <c r="C28" s="138" t="s">
        <v>207</v>
      </c>
      <c r="D28" s="191" t="s">
        <v>215</v>
      </c>
      <c r="E28" s="56">
        <v>2076150</v>
      </c>
      <c r="F28" s="56">
        <v>433274</v>
      </c>
      <c r="G28" s="56">
        <v>350403.63</v>
      </c>
      <c r="H28" s="225">
        <f>G28/F28*100</f>
        <v>80.87344959540614</v>
      </c>
    </row>
    <row r="29" spans="1:9" ht="24.75" customHeight="1" thickBot="1">
      <c r="A29" s="251" t="s">
        <v>22</v>
      </c>
      <c r="B29" s="252"/>
      <c r="C29" s="253"/>
      <c r="D29" s="72" t="s">
        <v>23</v>
      </c>
      <c r="E29" s="73">
        <f>E30+E40</f>
        <v>541432</v>
      </c>
      <c r="F29" s="73">
        <f>F30+F40</f>
        <v>552626</v>
      </c>
      <c r="G29" s="73">
        <f>G30+G40</f>
        <v>545556.03</v>
      </c>
      <c r="H29" s="74">
        <f>SUM(G29/F29*100)</f>
        <v>98.72065917998792</v>
      </c>
      <c r="I29" s="50"/>
    </row>
    <row r="30" spans="1:8" ht="24.75" customHeight="1">
      <c r="A30" s="254"/>
      <c r="B30" s="234" t="s">
        <v>24</v>
      </c>
      <c r="C30" s="235"/>
      <c r="D30" s="55" t="s">
        <v>25</v>
      </c>
      <c r="E30" s="38">
        <f>SUM(E31:E39)</f>
        <v>218032</v>
      </c>
      <c r="F30" s="38">
        <f>SUM(F31:F39)</f>
        <v>227732</v>
      </c>
      <c r="G30" s="38">
        <f>SUM(G31:G39)</f>
        <v>195010.76</v>
      </c>
      <c r="H30" s="118">
        <f>G30/F30*100</f>
        <v>85.6316898810883</v>
      </c>
    </row>
    <row r="31" spans="1:8" ht="24.75" customHeight="1">
      <c r="A31" s="268"/>
      <c r="B31" s="261"/>
      <c r="C31" s="13" t="s">
        <v>26</v>
      </c>
      <c r="D31" s="14" t="s">
        <v>27</v>
      </c>
      <c r="E31" s="124">
        <v>20000</v>
      </c>
      <c r="F31" s="15">
        <v>20000</v>
      </c>
      <c r="G31" s="15">
        <v>0</v>
      </c>
      <c r="H31" s="98">
        <f>G31/F31*100</f>
        <v>0</v>
      </c>
    </row>
    <row r="32" spans="1:8" ht="50.25" customHeight="1">
      <c r="A32" s="268"/>
      <c r="B32" s="262"/>
      <c r="C32" s="13" t="s">
        <v>174</v>
      </c>
      <c r="D32" s="205" t="s">
        <v>185</v>
      </c>
      <c r="E32" s="124">
        <v>0</v>
      </c>
      <c r="F32" s="15">
        <v>9700</v>
      </c>
      <c r="G32" s="15">
        <v>9700.24</v>
      </c>
      <c r="H32" s="98">
        <f>G32/F32*100</f>
        <v>100.00247422680413</v>
      </c>
    </row>
    <row r="33" spans="1:8" ht="48" customHeight="1">
      <c r="A33" s="268"/>
      <c r="B33" s="262"/>
      <c r="C33" s="13" t="s">
        <v>164</v>
      </c>
      <c r="D33" s="31" t="s">
        <v>172</v>
      </c>
      <c r="E33" s="124">
        <v>20000</v>
      </c>
      <c r="F33" s="15">
        <v>20000</v>
      </c>
      <c r="G33" s="15">
        <v>24247.24</v>
      </c>
      <c r="H33" s="98">
        <f>G33/F33*100</f>
        <v>121.23620000000001</v>
      </c>
    </row>
    <row r="34" spans="1:8" ht="48" customHeight="1">
      <c r="A34" s="268"/>
      <c r="B34" s="262"/>
      <c r="C34" s="13" t="s">
        <v>175</v>
      </c>
      <c r="D34" s="164" t="s">
        <v>186</v>
      </c>
      <c r="E34" s="124">
        <v>0</v>
      </c>
      <c r="F34" s="15">
        <v>0</v>
      </c>
      <c r="G34" s="15">
        <v>19.77</v>
      </c>
      <c r="H34" s="98">
        <v>0</v>
      </c>
    </row>
    <row r="35" spans="1:8" ht="24.75" customHeight="1">
      <c r="A35" s="268"/>
      <c r="B35" s="262"/>
      <c r="C35" s="13" t="s">
        <v>28</v>
      </c>
      <c r="D35" s="14" t="s">
        <v>29</v>
      </c>
      <c r="E35" s="124">
        <v>43500</v>
      </c>
      <c r="F35" s="15">
        <v>43500</v>
      </c>
      <c r="G35" s="15">
        <v>38230.26</v>
      </c>
      <c r="H35" s="98">
        <f>SUM(G35/F35*100)</f>
        <v>87.8856551724138</v>
      </c>
    </row>
    <row r="36" spans="1:11" ht="65.25" customHeight="1">
      <c r="A36" s="268"/>
      <c r="B36" s="262"/>
      <c r="C36" s="13" t="s">
        <v>198</v>
      </c>
      <c r="D36" s="222" t="s">
        <v>204</v>
      </c>
      <c r="E36" s="124">
        <v>20000</v>
      </c>
      <c r="F36" s="15">
        <v>20000</v>
      </c>
      <c r="G36" s="15">
        <v>9370.75</v>
      </c>
      <c r="H36" s="98">
        <f>SUM(G36/F36*100)</f>
        <v>46.85375</v>
      </c>
      <c r="K36" s="50"/>
    </row>
    <row r="37" spans="1:8" ht="24.75" customHeight="1">
      <c r="A37" s="268"/>
      <c r="B37" s="262"/>
      <c r="C37" s="13" t="s">
        <v>145</v>
      </c>
      <c r="D37" s="14" t="s">
        <v>30</v>
      </c>
      <c r="E37" s="124">
        <v>112180</v>
      </c>
      <c r="F37" s="15">
        <v>112180</v>
      </c>
      <c r="G37" s="15">
        <v>111583</v>
      </c>
      <c r="H37" s="98">
        <f>SUM(G37/F37*100)</f>
        <v>99.46781957568194</v>
      </c>
    </row>
    <row r="38" spans="1:8" ht="24.75" customHeight="1">
      <c r="A38" s="268"/>
      <c r="B38" s="262"/>
      <c r="C38" s="13" t="s">
        <v>12</v>
      </c>
      <c r="D38" s="14" t="s">
        <v>13</v>
      </c>
      <c r="E38" s="125">
        <v>1000</v>
      </c>
      <c r="F38" s="15">
        <v>1000</v>
      </c>
      <c r="G38" s="15">
        <v>200</v>
      </c>
      <c r="H38" s="102">
        <f>SUM(G38/F38*100)</f>
        <v>20</v>
      </c>
    </row>
    <row r="39" spans="1:8" ht="24.75" customHeight="1">
      <c r="A39" s="268"/>
      <c r="B39" s="263"/>
      <c r="C39" s="13" t="s">
        <v>15</v>
      </c>
      <c r="D39" s="14" t="s">
        <v>229</v>
      </c>
      <c r="E39" s="125">
        <v>1352</v>
      </c>
      <c r="F39" s="15">
        <v>1352</v>
      </c>
      <c r="G39" s="15">
        <v>1659.5</v>
      </c>
      <c r="H39" s="98">
        <f>G39/F39*100</f>
        <v>122.74408284023667</v>
      </c>
    </row>
    <row r="40" spans="1:8" ht="24.75" customHeight="1">
      <c r="A40" s="268"/>
      <c r="B40" s="260" t="s">
        <v>31</v>
      </c>
      <c r="C40" s="229"/>
      <c r="D40" s="121" t="s">
        <v>11</v>
      </c>
      <c r="E40" s="20">
        <f>SUM(E41:E43)</f>
        <v>323400</v>
      </c>
      <c r="F40" s="20">
        <f>SUM(F41:F43)</f>
        <v>324894</v>
      </c>
      <c r="G40" s="20">
        <f>SUM(G41:G43)</f>
        <v>350545.27</v>
      </c>
      <c r="H40" s="99">
        <f>G40/F40*100</f>
        <v>107.89527353536847</v>
      </c>
    </row>
    <row r="41" spans="1:8" ht="48" customHeight="1">
      <c r="A41" s="268"/>
      <c r="B41" s="150"/>
      <c r="C41" s="41" t="s">
        <v>175</v>
      </c>
      <c r="D41" s="155" t="s">
        <v>195</v>
      </c>
      <c r="E41" s="15">
        <v>1870</v>
      </c>
      <c r="F41" s="15">
        <v>1870</v>
      </c>
      <c r="G41" s="15">
        <v>569.36</v>
      </c>
      <c r="H41" s="98">
        <f>G41/F41*100</f>
        <v>30.44705882352941</v>
      </c>
    </row>
    <row r="42" spans="1:8" ht="24.75" customHeight="1">
      <c r="A42" s="268"/>
      <c r="B42" s="269"/>
      <c r="C42" s="13" t="s">
        <v>12</v>
      </c>
      <c r="D42" s="17" t="s">
        <v>32</v>
      </c>
      <c r="E42" s="125">
        <v>320000</v>
      </c>
      <c r="F42" s="15">
        <v>320000</v>
      </c>
      <c r="G42" s="15">
        <v>342858.59</v>
      </c>
      <c r="H42" s="98">
        <f>G42/F42*100</f>
        <v>107.143309375</v>
      </c>
    </row>
    <row r="43" spans="1:8" ht="34.5" customHeight="1" thickBot="1">
      <c r="A43" s="268"/>
      <c r="B43" s="270"/>
      <c r="C43" s="24" t="s">
        <v>15</v>
      </c>
      <c r="D43" s="31" t="s">
        <v>16</v>
      </c>
      <c r="E43" s="125">
        <v>1530</v>
      </c>
      <c r="F43" s="26">
        <v>3024</v>
      </c>
      <c r="G43" s="26">
        <v>7117.32</v>
      </c>
      <c r="H43" s="102">
        <f>SUM(G43/F43*100)</f>
        <v>235.3611111111111</v>
      </c>
    </row>
    <row r="44" spans="1:9" ht="24.75" customHeight="1" thickBot="1">
      <c r="A44" s="299" t="s">
        <v>33</v>
      </c>
      <c r="B44" s="300"/>
      <c r="C44" s="301"/>
      <c r="D44" s="81" t="s">
        <v>34</v>
      </c>
      <c r="E44" s="82">
        <f>E45</f>
        <v>8000</v>
      </c>
      <c r="F44" s="82">
        <f>SUM(F45)</f>
        <v>12560</v>
      </c>
      <c r="G44" s="82">
        <f>G45</f>
        <v>17700</v>
      </c>
      <c r="H44" s="109">
        <f>SUM(G44/F44*100)</f>
        <v>140.9235668789809</v>
      </c>
      <c r="I44" s="50"/>
    </row>
    <row r="45" spans="1:8" ht="24.75" customHeight="1">
      <c r="A45" s="114"/>
      <c r="B45" s="258">
        <v>71035</v>
      </c>
      <c r="C45" s="259"/>
      <c r="D45" s="115" t="s">
        <v>35</v>
      </c>
      <c r="E45" s="116">
        <f>E46</f>
        <v>8000</v>
      </c>
      <c r="F45" s="116">
        <f>SUM(F46)</f>
        <v>12560</v>
      </c>
      <c r="G45" s="116">
        <f>G46</f>
        <v>17700</v>
      </c>
      <c r="H45" s="117">
        <f>SUM(G45/F45*100)</f>
        <v>140.9235668789809</v>
      </c>
    </row>
    <row r="46" spans="1:8" ht="24.75" customHeight="1" thickBot="1">
      <c r="A46" s="60"/>
      <c r="B46" s="61"/>
      <c r="C46" s="62" t="s">
        <v>36</v>
      </c>
      <c r="D46" s="63" t="s">
        <v>37</v>
      </c>
      <c r="E46" s="64">
        <v>8000</v>
      </c>
      <c r="F46" s="64">
        <v>12560</v>
      </c>
      <c r="G46" s="64">
        <v>17700</v>
      </c>
      <c r="H46" s="65">
        <f>SUM(G46/F46*100)</f>
        <v>140.9235668789809</v>
      </c>
    </row>
    <row r="47" spans="1:11" ht="24.75" customHeight="1" thickBot="1">
      <c r="A47" s="251" t="s">
        <v>38</v>
      </c>
      <c r="B47" s="252"/>
      <c r="C47" s="253"/>
      <c r="D47" s="111" t="s">
        <v>39</v>
      </c>
      <c r="E47" s="112">
        <f>SUM(E48,E51)</f>
        <v>1327215</v>
      </c>
      <c r="F47" s="112">
        <f>SUM(F48,F51,F58)</f>
        <v>140454.03999999998</v>
      </c>
      <c r="G47" s="112">
        <f>SUM(G48,G51,G58)</f>
        <v>171200.58</v>
      </c>
      <c r="H47" s="113">
        <f aca="true" t="shared" si="1" ref="H47:H65">G47/F47*100</f>
        <v>121.89081923168605</v>
      </c>
      <c r="I47" s="50"/>
      <c r="K47" s="50"/>
    </row>
    <row r="48" spans="1:8" ht="24.75" customHeight="1">
      <c r="A48" s="110"/>
      <c r="B48" s="239" t="s">
        <v>40</v>
      </c>
      <c r="C48" s="240"/>
      <c r="D48" s="28" t="s">
        <v>41</v>
      </c>
      <c r="E48" s="29">
        <f>SUM(E49:E50)</f>
        <v>38352</v>
      </c>
      <c r="F48" s="29">
        <f>SUM(F49:F50)</f>
        <v>45818</v>
      </c>
      <c r="G48" s="29">
        <f>SUM(G49:G50)</f>
        <v>45328.85</v>
      </c>
      <c r="H48" s="91">
        <f t="shared" si="1"/>
        <v>98.93240647780348</v>
      </c>
    </row>
    <row r="49" spans="1:8" ht="24.75" customHeight="1">
      <c r="A49" s="108"/>
      <c r="B49" s="256"/>
      <c r="C49" s="30" t="s">
        <v>17</v>
      </c>
      <c r="D49" s="31" t="s">
        <v>42</v>
      </c>
      <c r="E49" s="124">
        <v>37852</v>
      </c>
      <c r="F49" s="16">
        <v>45318</v>
      </c>
      <c r="G49" s="15">
        <v>45318</v>
      </c>
      <c r="H49" s="96">
        <f t="shared" si="1"/>
        <v>100</v>
      </c>
    </row>
    <row r="50" spans="1:8" ht="24.75" customHeight="1">
      <c r="A50" s="108"/>
      <c r="B50" s="257"/>
      <c r="C50" s="30" t="s">
        <v>43</v>
      </c>
      <c r="D50" s="31" t="s">
        <v>44</v>
      </c>
      <c r="E50" s="124">
        <v>500</v>
      </c>
      <c r="F50" s="16">
        <v>500</v>
      </c>
      <c r="G50" s="15">
        <v>10.85</v>
      </c>
      <c r="H50" s="96">
        <f t="shared" si="1"/>
        <v>2.17</v>
      </c>
    </row>
    <row r="51" spans="1:8" ht="24.75" customHeight="1">
      <c r="A51" s="108"/>
      <c r="B51" s="303" t="s">
        <v>45</v>
      </c>
      <c r="C51" s="304"/>
      <c r="D51" s="32" t="s">
        <v>46</v>
      </c>
      <c r="E51" s="33">
        <f>SUM(E52:E57)</f>
        <v>1288863</v>
      </c>
      <c r="F51" s="33">
        <f>SUM(F52:F57)</f>
        <v>71810.04</v>
      </c>
      <c r="G51" s="33">
        <f>SUM(G52:G57)</f>
        <v>108545.73</v>
      </c>
      <c r="H51" s="97">
        <f t="shared" si="1"/>
        <v>151.15676025246609</v>
      </c>
    </row>
    <row r="52" spans="1:8" ht="43.5" customHeight="1">
      <c r="A52" s="108"/>
      <c r="B52" s="182"/>
      <c r="C52" s="132" t="s">
        <v>208</v>
      </c>
      <c r="D52" s="223" t="s">
        <v>221</v>
      </c>
      <c r="E52" s="16">
        <v>0</v>
      </c>
      <c r="F52" s="16">
        <v>0</v>
      </c>
      <c r="G52" s="16">
        <v>1074.45</v>
      </c>
      <c r="H52" s="96">
        <v>0</v>
      </c>
    </row>
    <row r="53" spans="1:8" ht="24.75" customHeight="1">
      <c r="A53" s="141"/>
      <c r="B53" s="256"/>
      <c r="C53" s="185" t="s">
        <v>12</v>
      </c>
      <c r="D53" s="31" t="s">
        <v>47</v>
      </c>
      <c r="E53" s="125">
        <v>4048</v>
      </c>
      <c r="F53" s="16">
        <v>4048</v>
      </c>
      <c r="G53" s="15">
        <v>2912.87</v>
      </c>
      <c r="H53" s="96">
        <f t="shared" si="1"/>
        <v>71.9582509881423</v>
      </c>
    </row>
    <row r="54" spans="1:8" ht="24.75" customHeight="1">
      <c r="A54" s="141"/>
      <c r="B54" s="302"/>
      <c r="C54" s="185" t="s">
        <v>15</v>
      </c>
      <c r="D54" s="31" t="s">
        <v>16</v>
      </c>
      <c r="E54" s="125">
        <v>5000</v>
      </c>
      <c r="F54" s="16">
        <v>5000</v>
      </c>
      <c r="G54" s="15">
        <v>45800.29</v>
      </c>
      <c r="H54" s="96">
        <f t="shared" si="1"/>
        <v>916.0057999999999</v>
      </c>
    </row>
    <row r="55" spans="1:8" ht="43.5" customHeight="1">
      <c r="A55" s="141"/>
      <c r="B55" s="302"/>
      <c r="C55" s="185" t="s">
        <v>173</v>
      </c>
      <c r="D55" s="164" t="s">
        <v>184</v>
      </c>
      <c r="E55" s="125">
        <v>25303</v>
      </c>
      <c r="F55" s="16">
        <v>34643</v>
      </c>
      <c r="G55" s="15">
        <v>40861.08</v>
      </c>
      <c r="H55" s="96">
        <f t="shared" si="1"/>
        <v>117.94902289062725</v>
      </c>
    </row>
    <row r="56" spans="1:8" ht="24.75" customHeight="1">
      <c r="A56" s="141"/>
      <c r="B56" s="302"/>
      <c r="C56" s="186" t="s">
        <v>36</v>
      </c>
      <c r="D56" s="35" t="s">
        <v>48</v>
      </c>
      <c r="E56" s="142">
        <v>20300</v>
      </c>
      <c r="F56" s="36">
        <v>20300</v>
      </c>
      <c r="G56" s="26">
        <v>10078</v>
      </c>
      <c r="H56" s="96">
        <f t="shared" si="1"/>
        <v>49.645320197044335</v>
      </c>
    </row>
    <row r="57" spans="1:8" ht="102.75" customHeight="1">
      <c r="A57" s="141"/>
      <c r="B57" s="179"/>
      <c r="C57" s="34" t="s">
        <v>189</v>
      </c>
      <c r="D57" s="196" t="s">
        <v>216</v>
      </c>
      <c r="E57" s="142">
        <v>1234212</v>
      </c>
      <c r="F57" s="36">
        <v>7819.04</v>
      </c>
      <c r="G57" s="26">
        <v>7819.04</v>
      </c>
      <c r="H57" s="143">
        <f t="shared" si="1"/>
        <v>100</v>
      </c>
    </row>
    <row r="58" spans="1:8" ht="26.25" customHeight="1">
      <c r="A58" s="141"/>
      <c r="B58" s="303" t="s">
        <v>223</v>
      </c>
      <c r="C58" s="304"/>
      <c r="D58" s="32" t="s">
        <v>224</v>
      </c>
      <c r="E58" s="33">
        <v>0</v>
      </c>
      <c r="F58" s="33">
        <f>F59</f>
        <v>22826</v>
      </c>
      <c r="G58" s="33">
        <f>G59</f>
        <v>17326</v>
      </c>
      <c r="H58" s="104">
        <f>G58/F58*100</f>
        <v>75.904670113029</v>
      </c>
    </row>
    <row r="59" spans="1:8" ht="36" customHeight="1" thickBot="1">
      <c r="A59" s="141"/>
      <c r="B59" s="182"/>
      <c r="C59" s="30" t="s">
        <v>17</v>
      </c>
      <c r="D59" s="31" t="s">
        <v>42</v>
      </c>
      <c r="E59" s="16">
        <v>0</v>
      </c>
      <c r="F59" s="16">
        <v>22826</v>
      </c>
      <c r="G59" s="16">
        <v>17326</v>
      </c>
      <c r="H59" s="97">
        <f>G59/F59*100</f>
        <v>75.904670113029</v>
      </c>
    </row>
    <row r="60" spans="1:9" ht="24.75" customHeight="1" thickBot="1">
      <c r="A60" s="236" t="s">
        <v>49</v>
      </c>
      <c r="B60" s="237"/>
      <c r="C60" s="238"/>
      <c r="D60" s="76" t="s">
        <v>50</v>
      </c>
      <c r="E60" s="73">
        <f>SUM(E61)</f>
        <v>1270</v>
      </c>
      <c r="F60" s="75">
        <f>F61+F63+F65</f>
        <v>46603</v>
      </c>
      <c r="G60" s="75">
        <f>G61+G63+G65</f>
        <v>43384.35</v>
      </c>
      <c r="H60" s="74">
        <f t="shared" si="1"/>
        <v>93.09347037744351</v>
      </c>
      <c r="I60" s="50"/>
    </row>
    <row r="61" spans="1:8" ht="24.75" customHeight="1">
      <c r="A61" s="231"/>
      <c r="B61" s="233" t="s">
        <v>51</v>
      </c>
      <c r="C61" s="233"/>
      <c r="D61" s="28" t="s">
        <v>50</v>
      </c>
      <c r="E61" s="29">
        <f>E62</f>
        <v>1270</v>
      </c>
      <c r="F61" s="29">
        <f>F62</f>
        <v>1270</v>
      </c>
      <c r="G61" s="29">
        <f>G62</f>
        <v>1270</v>
      </c>
      <c r="H61" s="97">
        <f t="shared" si="1"/>
        <v>100</v>
      </c>
    </row>
    <row r="62" spans="1:8" ht="24.75" customHeight="1" thickBot="1">
      <c r="A62" s="232"/>
      <c r="B62" s="30"/>
      <c r="C62" s="30" t="s">
        <v>17</v>
      </c>
      <c r="D62" s="31" t="s">
        <v>42</v>
      </c>
      <c r="E62" s="16">
        <v>1270</v>
      </c>
      <c r="F62" s="16">
        <v>1270</v>
      </c>
      <c r="G62" s="15">
        <v>1270</v>
      </c>
      <c r="H62" s="95">
        <f t="shared" si="1"/>
        <v>100</v>
      </c>
    </row>
    <row r="63" spans="1:8" ht="24.75" customHeight="1">
      <c r="A63" s="141"/>
      <c r="B63" s="233" t="s">
        <v>209</v>
      </c>
      <c r="C63" s="233"/>
      <c r="D63" s="32" t="s">
        <v>225</v>
      </c>
      <c r="E63" s="16">
        <v>0</v>
      </c>
      <c r="F63" s="16">
        <f>F64</f>
        <v>38954</v>
      </c>
      <c r="G63" s="16">
        <f>G64</f>
        <v>38604</v>
      </c>
      <c r="H63" s="95">
        <f t="shared" si="1"/>
        <v>99.10150433845047</v>
      </c>
    </row>
    <row r="64" spans="1:8" ht="24.75" customHeight="1" thickBot="1">
      <c r="A64" s="141"/>
      <c r="B64" s="30"/>
      <c r="C64" s="30" t="s">
        <v>17</v>
      </c>
      <c r="D64" s="31" t="s">
        <v>42</v>
      </c>
      <c r="E64" s="16">
        <v>0</v>
      </c>
      <c r="F64" s="16">
        <v>38954</v>
      </c>
      <c r="G64" s="15">
        <v>38604</v>
      </c>
      <c r="H64" s="95">
        <f t="shared" si="1"/>
        <v>99.10150433845047</v>
      </c>
    </row>
    <row r="65" spans="1:8" ht="24.75" customHeight="1">
      <c r="A65" s="141"/>
      <c r="B65" s="233" t="s">
        <v>226</v>
      </c>
      <c r="C65" s="233"/>
      <c r="D65" s="32" t="s">
        <v>227</v>
      </c>
      <c r="E65" s="16">
        <v>0</v>
      </c>
      <c r="F65" s="16">
        <f>F66</f>
        <v>6379</v>
      </c>
      <c r="G65" s="16">
        <f>G66</f>
        <v>3510.35</v>
      </c>
      <c r="H65" s="95">
        <f t="shared" si="1"/>
        <v>55.029785232795106</v>
      </c>
    </row>
    <row r="66" spans="1:8" ht="24.75" customHeight="1" thickBot="1">
      <c r="A66" s="141"/>
      <c r="B66" s="30"/>
      <c r="C66" s="30" t="s">
        <v>17</v>
      </c>
      <c r="D66" s="31" t="s">
        <v>42</v>
      </c>
      <c r="E66" s="36">
        <v>0</v>
      </c>
      <c r="F66" s="36">
        <v>6379</v>
      </c>
      <c r="G66" s="26">
        <v>3510.35</v>
      </c>
      <c r="H66" s="85">
        <f>G66/F66*100</f>
        <v>55.029785232795106</v>
      </c>
    </row>
    <row r="67" spans="1:9" ht="24.75" customHeight="1" thickBot="1">
      <c r="A67" s="236" t="s">
        <v>52</v>
      </c>
      <c r="B67" s="237"/>
      <c r="C67" s="238"/>
      <c r="D67" s="72" t="s">
        <v>53</v>
      </c>
      <c r="E67" s="73">
        <f>SUM(E68+E70+E78+E95+E88)</f>
        <v>8517751</v>
      </c>
      <c r="F67" s="75">
        <f>SUM(F68+F70+F78+F95+F88)</f>
        <v>8426269</v>
      </c>
      <c r="G67" s="75">
        <f>SUM(G68+G70+G78+G95+G88)</f>
        <v>8837253.639999999</v>
      </c>
      <c r="H67" s="74">
        <f aca="true" t="shared" si="2" ref="H67:H102">G67/F67*100</f>
        <v>104.87742131185225</v>
      </c>
      <c r="I67" s="50"/>
    </row>
    <row r="68" spans="1:8" ht="24.75" customHeight="1">
      <c r="A68" s="79"/>
      <c r="B68" s="291" t="s">
        <v>54</v>
      </c>
      <c r="C68" s="235"/>
      <c r="D68" s="37" t="s">
        <v>55</v>
      </c>
      <c r="E68" s="38">
        <f>SUM(E69:E69)</f>
        <v>5000</v>
      </c>
      <c r="F68" s="38">
        <f>SUM(F69:F69)</f>
        <v>5000</v>
      </c>
      <c r="G68" s="59">
        <f>SUM(G69:G69)</f>
        <v>131.46</v>
      </c>
      <c r="H68" s="91">
        <f t="shared" si="2"/>
        <v>2.6292000000000004</v>
      </c>
    </row>
    <row r="69" spans="1:8" ht="24.75" customHeight="1">
      <c r="A69" s="80"/>
      <c r="B69" s="13"/>
      <c r="C69" s="13" t="s">
        <v>56</v>
      </c>
      <c r="D69" s="14" t="s">
        <v>57</v>
      </c>
      <c r="E69" s="15">
        <v>5000</v>
      </c>
      <c r="F69" s="15">
        <v>5000</v>
      </c>
      <c r="G69" s="15">
        <v>131.46</v>
      </c>
      <c r="H69" s="96">
        <f t="shared" si="2"/>
        <v>2.6292000000000004</v>
      </c>
    </row>
    <row r="70" spans="1:8" ht="29.25" customHeight="1">
      <c r="A70" s="80"/>
      <c r="B70" s="228" t="s">
        <v>58</v>
      </c>
      <c r="C70" s="229"/>
      <c r="D70" s="39" t="s">
        <v>59</v>
      </c>
      <c r="E70" s="20">
        <f>SUM(E71:E77)</f>
        <v>2246245</v>
      </c>
      <c r="F70" s="20">
        <f>SUM(F71:F77)</f>
        <v>2246245</v>
      </c>
      <c r="G70" s="20">
        <f>SUM(G71:G77)</f>
        <v>2401719.7099999995</v>
      </c>
      <c r="H70" s="97">
        <f t="shared" si="2"/>
        <v>106.92153838962355</v>
      </c>
    </row>
    <row r="71" spans="1:8" ht="24.75" customHeight="1">
      <c r="A71" s="86"/>
      <c r="B71" s="269"/>
      <c r="C71" s="77" t="s">
        <v>60</v>
      </c>
      <c r="D71" s="17" t="s">
        <v>61</v>
      </c>
      <c r="E71" s="15">
        <f>F71</f>
        <v>1670518</v>
      </c>
      <c r="F71" s="15">
        <v>1670518</v>
      </c>
      <c r="G71" s="15">
        <v>1894467.46</v>
      </c>
      <c r="H71" s="96">
        <f t="shared" si="2"/>
        <v>113.40598904052514</v>
      </c>
    </row>
    <row r="72" spans="1:8" ht="24.75" customHeight="1">
      <c r="A72" s="86"/>
      <c r="B72" s="270"/>
      <c r="C72" s="77" t="s">
        <v>62</v>
      </c>
      <c r="D72" s="17" t="s">
        <v>63</v>
      </c>
      <c r="E72" s="15">
        <f aca="true" t="shared" si="3" ref="E72:E77">F72</f>
        <v>307792</v>
      </c>
      <c r="F72" s="15">
        <v>307792</v>
      </c>
      <c r="G72" s="15">
        <v>286878.57</v>
      </c>
      <c r="H72" s="96">
        <f t="shared" si="2"/>
        <v>93.20533672090244</v>
      </c>
    </row>
    <row r="73" spans="1:8" ht="24.75" customHeight="1">
      <c r="A73" s="86"/>
      <c r="B73" s="270"/>
      <c r="C73" s="77" t="s">
        <v>64</v>
      </c>
      <c r="D73" s="17" t="s">
        <v>65</v>
      </c>
      <c r="E73" s="15">
        <f t="shared" si="3"/>
        <v>132578</v>
      </c>
      <c r="F73" s="15">
        <v>132578</v>
      </c>
      <c r="G73" s="15">
        <v>135132.03</v>
      </c>
      <c r="H73" s="96">
        <f t="shared" si="2"/>
        <v>101.92643575857232</v>
      </c>
    </row>
    <row r="74" spans="1:8" ht="24.75" customHeight="1">
      <c r="A74" s="86"/>
      <c r="B74" s="270"/>
      <c r="C74" s="77" t="s">
        <v>66</v>
      </c>
      <c r="D74" s="14" t="s">
        <v>67</v>
      </c>
      <c r="E74" s="15">
        <f t="shared" si="3"/>
        <v>40590</v>
      </c>
      <c r="F74" s="15">
        <v>40590</v>
      </c>
      <c r="G74" s="15">
        <v>47546.2</v>
      </c>
      <c r="H74" s="96">
        <f t="shared" si="2"/>
        <v>117.13771864991375</v>
      </c>
    </row>
    <row r="75" spans="1:8" ht="29.25" customHeight="1">
      <c r="A75" s="86"/>
      <c r="B75" s="270"/>
      <c r="C75" s="77" t="s">
        <v>69</v>
      </c>
      <c r="D75" s="14" t="s">
        <v>70</v>
      </c>
      <c r="E75" s="15">
        <v>70000</v>
      </c>
      <c r="F75" s="15">
        <v>70000</v>
      </c>
      <c r="G75" s="15">
        <v>3285.13</v>
      </c>
      <c r="H75" s="96">
        <f t="shared" si="2"/>
        <v>4.693042857142857</v>
      </c>
    </row>
    <row r="76" spans="1:8" ht="24.75" customHeight="1">
      <c r="A76" s="86"/>
      <c r="B76" s="270"/>
      <c r="C76" s="77" t="s">
        <v>14</v>
      </c>
      <c r="D76" s="14" t="s">
        <v>132</v>
      </c>
      <c r="E76" s="15">
        <f t="shared" si="3"/>
        <v>19810</v>
      </c>
      <c r="F76" s="15">
        <v>19810</v>
      </c>
      <c r="G76" s="15">
        <v>29403.32</v>
      </c>
      <c r="H76" s="96">
        <f t="shared" si="2"/>
        <v>148.4266532054518</v>
      </c>
    </row>
    <row r="77" spans="1:8" ht="24.75" customHeight="1">
      <c r="A77" s="86"/>
      <c r="B77" s="68"/>
      <c r="C77" s="77" t="s">
        <v>129</v>
      </c>
      <c r="D77" s="40" t="s">
        <v>130</v>
      </c>
      <c r="E77" s="15">
        <f t="shared" si="3"/>
        <v>4957</v>
      </c>
      <c r="F77" s="15">
        <v>4957</v>
      </c>
      <c r="G77" s="15">
        <v>5007</v>
      </c>
      <c r="H77" s="96">
        <f t="shared" si="2"/>
        <v>101.00867460157352</v>
      </c>
    </row>
    <row r="78" spans="1:8" ht="30.75" customHeight="1">
      <c r="A78" s="80"/>
      <c r="B78" s="246" t="s">
        <v>71</v>
      </c>
      <c r="C78" s="229"/>
      <c r="D78" s="39" t="s">
        <v>72</v>
      </c>
      <c r="E78" s="20">
        <f>SUM(E79:E87)</f>
        <v>2120464</v>
      </c>
      <c r="F78" s="20">
        <f>SUM(F79:F87)</f>
        <v>2130464</v>
      </c>
      <c r="G78" s="20">
        <f>SUM(G79:G87)</f>
        <v>2540286.3899999997</v>
      </c>
      <c r="H78" s="97">
        <f t="shared" si="2"/>
        <v>119.23629735118733</v>
      </c>
    </row>
    <row r="79" spans="1:8" ht="24.75" customHeight="1">
      <c r="A79" s="86"/>
      <c r="B79" s="24"/>
      <c r="C79" s="77" t="s">
        <v>60</v>
      </c>
      <c r="D79" s="17" t="s">
        <v>61</v>
      </c>
      <c r="E79" s="126">
        <f aca="true" t="shared" si="4" ref="E79:E84">F79</f>
        <v>842712</v>
      </c>
      <c r="F79" s="126">
        <v>842712</v>
      </c>
      <c r="G79" s="15">
        <v>1100245.6</v>
      </c>
      <c r="H79" s="96">
        <f t="shared" si="2"/>
        <v>130.56009645050742</v>
      </c>
    </row>
    <row r="80" spans="1:8" ht="24.75" customHeight="1">
      <c r="A80" s="86"/>
      <c r="B80" s="22"/>
      <c r="C80" s="77" t="s">
        <v>62</v>
      </c>
      <c r="D80" s="17" t="s">
        <v>63</v>
      </c>
      <c r="E80" s="126">
        <f t="shared" si="4"/>
        <v>916542</v>
      </c>
      <c r="F80" s="126">
        <v>916542</v>
      </c>
      <c r="G80" s="15">
        <v>883429.32</v>
      </c>
      <c r="H80" s="96">
        <f t="shared" si="2"/>
        <v>96.38721629778013</v>
      </c>
    </row>
    <row r="81" spans="1:8" ht="24.75" customHeight="1">
      <c r="A81" s="86"/>
      <c r="B81" s="22"/>
      <c r="C81" s="77" t="s">
        <v>64</v>
      </c>
      <c r="D81" s="17" t="s">
        <v>65</v>
      </c>
      <c r="E81" s="126">
        <f t="shared" si="4"/>
        <v>1900</v>
      </c>
      <c r="F81" s="126">
        <v>1900</v>
      </c>
      <c r="G81" s="15">
        <v>3947.25</v>
      </c>
      <c r="H81" s="96">
        <f t="shared" si="2"/>
        <v>207.75</v>
      </c>
    </row>
    <row r="82" spans="1:8" ht="24.75" customHeight="1">
      <c r="A82" s="86"/>
      <c r="B82" s="22"/>
      <c r="C82" s="77" t="s">
        <v>66</v>
      </c>
      <c r="D82" s="14" t="s">
        <v>67</v>
      </c>
      <c r="E82" s="126">
        <f t="shared" si="4"/>
        <v>198820</v>
      </c>
      <c r="F82" s="126">
        <v>198820</v>
      </c>
      <c r="G82" s="15">
        <v>229482.8</v>
      </c>
      <c r="H82" s="96">
        <f t="shared" si="2"/>
        <v>115.42239211346947</v>
      </c>
    </row>
    <row r="83" spans="1:8" ht="24.75" customHeight="1">
      <c r="A83" s="86"/>
      <c r="B83" s="22"/>
      <c r="C83" s="77" t="s">
        <v>73</v>
      </c>
      <c r="D83" s="14" t="s">
        <v>74</v>
      </c>
      <c r="E83" s="126">
        <f t="shared" si="4"/>
        <v>35330</v>
      </c>
      <c r="F83" s="124">
        <v>35330</v>
      </c>
      <c r="G83" s="15">
        <v>37993.4</v>
      </c>
      <c r="H83" s="96">
        <f t="shared" si="2"/>
        <v>107.53863572035098</v>
      </c>
    </row>
    <row r="84" spans="1:8" ht="24.75" customHeight="1">
      <c r="A84" s="86"/>
      <c r="B84" s="22"/>
      <c r="C84" s="77" t="s">
        <v>154</v>
      </c>
      <c r="D84" s="14" t="s">
        <v>155</v>
      </c>
      <c r="E84" s="126">
        <f t="shared" si="4"/>
        <v>5940</v>
      </c>
      <c r="F84" s="126">
        <v>5940</v>
      </c>
      <c r="G84" s="15">
        <v>5643.5</v>
      </c>
      <c r="H84" s="96">
        <f t="shared" si="2"/>
        <v>95.00841750841751</v>
      </c>
    </row>
    <row r="85" spans="1:8" ht="24.75" customHeight="1">
      <c r="A85" s="86"/>
      <c r="B85" s="22"/>
      <c r="C85" s="77" t="s">
        <v>160</v>
      </c>
      <c r="D85" s="31" t="s">
        <v>161</v>
      </c>
      <c r="E85" s="126">
        <v>220</v>
      </c>
      <c r="F85" s="126">
        <v>220</v>
      </c>
      <c r="G85" s="15">
        <v>0</v>
      </c>
      <c r="H85" s="96">
        <f t="shared" si="2"/>
        <v>0</v>
      </c>
    </row>
    <row r="86" spans="1:8" ht="24.75" customHeight="1">
      <c r="A86" s="86"/>
      <c r="B86" s="22"/>
      <c r="C86" s="77" t="s">
        <v>69</v>
      </c>
      <c r="D86" s="14" t="s">
        <v>70</v>
      </c>
      <c r="E86" s="127">
        <v>100000</v>
      </c>
      <c r="F86" s="127">
        <v>110000</v>
      </c>
      <c r="G86" s="15">
        <v>260793.35</v>
      </c>
      <c r="H86" s="96">
        <f t="shared" si="2"/>
        <v>237.08486363636365</v>
      </c>
    </row>
    <row r="87" spans="1:8" ht="24.75" customHeight="1">
      <c r="A87" s="86"/>
      <c r="B87" s="78"/>
      <c r="C87" s="77" t="s">
        <v>14</v>
      </c>
      <c r="D87" s="14" t="s">
        <v>132</v>
      </c>
      <c r="E87" s="15">
        <v>19000</v>
      </c>
      <c r="F87" s="15">
        <v>19000</v>
      </c>
      <c r="G87" s="15">
        <v>18751.17</v>
      </c>
      <c r="H87" s="96">
        <f t="shared" si="2"/>
        <v>98.69036842105263</v>
      </c>
    </row>
    <row r="88" spans="1:8" ht="30.75" customHeight="1">
      <c r="A88" s="80"/>
      <c r="B88" s="242" t="s">
        <v>141</v>
      </c>
      <c r="C88" s="229"/>
      <c r="D88" s="18" t="s">
        <v>162</v>
      </c>
      <c r="E88" s="20">
        <f>SUM(E89:E94)</f>
        <v>412482</v>
      </c>
      <c r="F88" s="20">
        <f>SUM(F89:F94)</f>
        <v>312267</v>
      </c>
      <c r="G88" s="20">
        <f>SUM(G89:G94)</f>
        <v>282797.36</v>
      </c>
      <c r="H88" s="97">
        <f aca="true" t="shared" si="5" ref="H88:H94">G88/F88*100</f>
        <v>90.56267873326351</v>
      </c>
    </row>
    <row r="89" spans="1:8" ht="30.75" customHeight="1">
      <c r="A89" s="86"/>
      <c r="B89" s="140"/>
      <c r="C89" s="144" t="s">
        <v>75</v>
      </c>
      <c r="D89" s="14" t="s">
        <v>76</v>
      </c>
      <c r="E89" s="15">
        <v>30100</v>
      </c>
      <c r="F89" s="15">
        <v>30100</v>
      </c>
      <c r="G89" s="15">
        <v>16887.41</v>
      </c>
      <c r="H89" s="96">
        <f t="shared" si="5"/>
        <v>56.10435215946844</v>
      </c>
    </row>
    <row r="90" spans="1:8" ht="30.75" customHeight="1">
      <c r="A90" s="86"/>
      <c r="B90" s="140"/>
      <c r="C90" s="144" t="s">
        <v>68</v>
      </c>
      <c r="D90" s="14" t="s">
        <v>131</v>
      </c>
      <c r="E90" s="15">
        <v>220000</v>
      </c>
      <c r="F90" s="15">
        <v>50000</v>
      </c>
      <c r="G90" s="15">
        <v>40949.66</v>
      </c>
      <c r="H90" s="96">
        <f t="shared" si="5"/>
        <v>81.89932</v>
      </c>
    </row>
    <row r="91" spans="1:8" ht="30.75" customHeight="1">
      <c r="A91" s="86"/>
      <c r="B91" s="140"/>
      <c r="C91" s="144" t="s">
        <v>95</v>
      </c>
      <c r="D91" s="14" t="s">
        <v>140</v>
      </c>
      <c r="E91" s="15">
        <v>102600</v>
      </c>
      <c r="F91" s="15">
        <v>102600</v>
      </c>
      <c r="G91" s="15">
        <v>101080.18</v>
      </c>
      <c r="H91" s="96">
        <f t="shared" si="5"/>
        <v>98.518693957115</v>
      </c>
    </row>
    <row r="92" spans="1:8" ht="53.25" customHeight="1">
      <c r="A92" s="86"/>
      <c r="B92" s="140"/>
      <c r="C92" s="144" t="s">
        <v>174</v>
      </c>
      <c r="D92" s="164" t="s">
        <v>185</v>
      </c>
      <c r="E92" s="15">
        <v>50000</v>
      </c>
      <c r="F92" s="15">
        <v>119785</v>
      </c>
      <c r="G92" s="15">
        <v>120522.01</v>
      </c>
      <c r="H92" s="96">
        <f t="shared" si="5"/>
        <v>100.61527737195807</v>
      </c>
    </row>
    <row r="93" spans="1:8" ht="30.75" customHeight="1">
      <c r="A93" s="86"/>
      <c r="B93" s="140"/>
      <c r="C93" s="144" t="s">
        <v>133</v>
      </c>
      <c r="D93" s="31" t="s">
        <v>136</v>
      </c>
      <c r="E93" s="15">
        <v>5627</v>
      </c>
      <c r="F93" s="15">
        <v>5627</v>
      </c>
      <c r="G93" s="15">
        <v>0</v>
      </c>
      <c r="H93" s="96">
        <f t="shared" si="5"/>
        <v>0</v>
      </c>
    </row>
    <row r="94" spans="1:8" ht="39" customHeight="1">
      <c r="A94" s="86"/>
      <c r="B94" s="13"/>
      <c r="C94" s="13" t="s">
        <v>175</v>
      </c>
      <c r="D94" s="164" t="s">
        <v>186</v>
      </c>
      <c r="E94" s="15">
        <v>4155</v>
      </c>
      <c r="F94" s="15">
        <v>4155</v>
      </c>
      <c r="G94" s="15">
        <v>3358.1</v>
      </c>
      <c r="H94" s="96">
        <f t="shared" si="5"/>
        <v>80.82069795427196</v>
      </c>
    </row>
    <row r="95" spans="1:8" ht="24.75" customHeight="1">
      <c r="A95" s="268"/>
      <c r="B95" s="241" t="s">
        <v>77</v>
      </c>
      <c r="C95" s="229"/>
      <c r="D95" s="18" t="s">
        <v>125</v>
      </c>
      <c r="E95" s="20">
        <f>SUM(E96:E97)</f>
        <v>3733560</v>
      </c>
      <c r="F95" s="20">
        <f>SUM(F96:F97)</f>
        <v>3732293</v>
      </c>
      <c r="G95" s="20">
        <f>SUM(G96:G97)</f>
        <v>3612318.72</v>
      </c>
      <c r="H95" s="104">
        <f t="shared" si="2"/>
        <v>96.78550746149888</v>
      </c>
    </row>
    <row r="96" spans="1:8" ht="24.75" customHeight="1">
      <c r="A96" s="245"/>
      <c r="B96" s="24"/>
      <c r="C96" s="77" t="s">
        <v>78</v>
      </c>
      <c r="D96" s="14" t="s">
        <v>79</v>
      </c>
      <c r="E96" s="15">
        <v>3703560</v>
      </c>
      <c r="F96" s="15">
        <v>3702293</v>
      </c>
      <c r="G96" s="15">
        <v>3596786</v>
      </c>
      <c r="H96" s="96">
        <f t="shared" si="2"/>
        <v>97.15022554940951</v>
      </c>
    </row>
    <row r="97" spans="1:8" ht="29.25" customHeight="1" thickBot="1">
      <c r="A97" s="294"/>
      <c r="B97" s="105"/>
      <c r="C97" s="106" t="s">
        <v>80</v>
      </c>
      <c r="D97" s="100" t="s">
        <v>81</v>
      </c>
      <c r="E97" s="126">
        <v>30000</v>
      </c>
      <c r="F97" s="88">
        <v>30000</v>
      </c>
      <c r="G97" s="88">
        <v>15532.72</v>
      </c>
      <c r="H97" s="107">
        <f t="shared" si="2"/>
        <v>51.77573333333333</v>
      </c>
    </row>
    <row r="98" spans="1:9" ht="24.75" customHeight="1" thickBot="1">
      <c r="A98" s="236" t="s">
        <v>82</v>
      </c>
      <c r="B98" s="237"/>
      <c r="C98" s="238"/>
      <c r="D98" s="76" t="s">
        <v>83</v>
      </c>
      <c r="E98" s="73">
        <f>SUM(E99,E101,)</f>
        <v>9778863</v>
      </c>
      <c r="F98" s="73">
        <f>SUM(F99,F101,F103)</f>
        <v>10846045.21</v>
      </c>
      <c r="G98" s="73">
        <f>SUM(G99,G101,G103)</f>
        <v>11361986.61</v>
      </c>
      <c r="H98" s="74">
        <f t="shared" si="2"/>
        <v>104.75695417094796</v>
      </c>
      <c r="I98" s="50"/>
    </row>
    <row r="99" spans="1:8" ht="24.75" customHeight="1">
      <c r="A99" s="254"/>
      <c r="B99" s="291" t="s">
        <v>84</v>
      </c>
      <c r="C99" s="235"/>
      <c r="D99" s="90" t="s">
        <v>85</v>
      </c>
      <c r="E99" s="83">
        <f>E100</f>
        <v>6446773</v>
      </c>
      <c r="F99" s="83">
        <f>F100</f>
        <v>6390372</v>
      </c>
      <c r="G99" s="83">
        <f>G100</f>
        <v>6390372</v>
      </c>
      <c r="H99" s="91">
        <f t="shared" si="2"/>
        <v>100</v>
      </c>
    </row>
    <row r="100" spans="1:8" ht="24.75" customHeight="1">
      <c r="A100" s="268"/>
      <c r="B100" s="13"/>
      <c r="C100" s="13" t="s">
        <v>86</v>
      </c>
      <c r="D100" s="14" t="s">
        <v>148</v>
      </c>
      <c r="E100" s="124">
        <v>6446773</v>
      </c>
      <c r="F100" s="15">
        <v>6390372</v>
      </c>
      <c r="G100" s="15">
        <v>6390372</v>
      </c>
      <c r="H100" s="96">
        <f t="shared" si="2"/>
        <v>100</v>
      </c>
    </row>
    <row r="101" spans="1:8" ht="24.75" customHeight="1">
      <c r="A101" s="268"/>
      <c r="B101" s="228" t="s">
        <v>87</v>
      </c>
      <c r="C101" s="229"/>
      <c r="D101" s="18" t="s">
        <v>88</v>
      </c>
      <c r="E101" s="20">
        <f>E102</f>
        <v>3332090</v>
      </c>
      <c r="F101" s="20">
        <f>F102</f>
        <v>3332090</v>
      </c>
      <c r="G101" s="20">
        <f>G102</f>
        <v>3332090</v>
      </c>
      <c r="H101" s="97">
        <f t="shared" si="2"/>
        <v>100</v>
      </c>
    </row>
    <row r="102" spans="1:8" ht="24.75" customHeight="1">
      <c r="A102" s="268"/>
      <c r="B102" s="153"/>
      <c r="C102" s="153">
        <v>2920</v>
      </c>
      <c r="D102" s="25" t="s">
        <v>147</v>
      </c>
      <c r="E102" s="26">
        <v>3332090</v>
      </c>
      <c r="F102" s="26">
        <v>3332090</v>
      </c>
      <c r="G102" s="26">
        <v>3332090</v>
      </c>
      <c r="H102" s="154">
        <f t="shared" si="2"/>
        <v>100</v>
      </c>
    </row>
    <row r="103" spans="1:8" ht="24.75" customHeight="1">
      <c r="A103" s="86"/>
      <c r="B103" s="228" t="s">
        <v>228</v>
      </c>
      <c r="C103" s="229"/>
      <c r="D103" s="32" t="s">
        <v>230</v>
      </c>
      <c r="E103" s="20">
        <v>0</v>
      </c>
      <c r="F103" s="20">
        <f>SUM(F104:F106)</f>
        <v>1123583.21</v>
      </c>
      <c r="G103" s="20">
        <f>SUM(G104:G106)</f>
        <v>1639524.6099999999</v>
      </c>
      <c r="H103" s="104">
        <f>G103/F103*100</f>
        <v>145.91928709935064</v>
      </c>
    </row>
    <row r="104" spans="1:8" ht="24.75" customHeight="1">
      <c r="A104" s="86"/>
      <c r="B104" s="153"/>
      <c r="C104" s="153">
        <v>2030</v>
      </c>
      <c r="D104" s="25" t="s">
        <v>94</v>
      </c>
      <c r="E104" s="26">
        <v>0</v>
      </c>
      <c r="F104" s="26">
        <v>67070.5</v>
      </c>
      <c r="G104" s="26">
        <v>67070.5</v>
      </c>
      <c r="H104" s="154">
        <f>G104/F104*100</f>
        <v>100</v>
      </c>
    </row>
    <row r="105" spans="1:8" ht="44.25" customHeight="1">
      <c r="A105" s="86"/>
      <c r="B105" s="153"/>
      <c r="C105" s="153">
        <v>6330</v>
      </c>
      <c r="D105" s="221" t="s">
        <v>159</v>
      </c>
      <c r="E105" s="26">
        <v>0</v>
      </c>
      <c r="F105" s="26">
        <v>28240.71</v>
      </c>
      <c r="G105" s="26">
        <v>28240.71</v>
      </c>
      <c r="H105" s="154">
        <f>G105/F105*100</f>
        <v>100</v>
      </c>
    </row>
    <row r="106" spans="1:8" ht="78" customHeight="1" thickBot="1">
      <c r="A106" s="86"/>
      <c r="B106" s="137"/>
      <c r="C106" s="138" t="s">
        <v>207</v>
      </c>
      <c r="D106" s="191" t="s">
        <v>215</v>
      </c>
      <c r="E106" s="56">
        <v>0</v>
      </c>
      <c r="F106" s="56">
        <v>1028272</v>
      </c>
      <c r="G106" s="56">
        <v>1544213.4</v>
      </c>
      <c r="H106" s="139">
        <v>0</v>
      </c>
    </row>
    <row r="107" spans="1:9" ht="24.75" customHeight="1" thickBot="1">
      <c r="A107" s="236" t="s">
        <v>89</v>
      </c>
      <c r="B107" s="237"/>
      <c r="C107" s="238"/>
      <c r="D107" s="76" t="s">
        <v>90</v>
      </c>
      <c r="E107" s="73">
        <f>SUM(E110,E112,E117)</f>
        <v>531869</v>
      </c>
      <c r="F107" s="73">
        <f>SUM(F110,F112,F117,F121,F108)</f>
        <v>818458.8200000001</v>
      </c>
      <c r="G107" s="73">
        <f>SUM(G110,G112,G117,G121,G108)</f>
        <v>659579.64</v>
      </c>
      <c r="H107" s="74">
        <f>G107/F107*100</f>
        <v>80.58800563722924</v>
      </c>
      <c r="I107" s="50"/>
    </row>
    <row r="108" spans="1:9" ht="24.75" customHeight="1">
      <c r="A108" s="84"/>
      <c r="B108" s="246" t="s">
        <v>210</v>
      </c>
      <c r="C108" s="307"/>
      <c r="D108" s="7" t="s">
        <v>211</v>
      </c>
      <c r="E108" s="27">
        <v>0</v>
      </c>
      <c r="F108" s="27">
        <f>F109</f>
        <v>135000</v>
      </c>
      <c r="G108" s="27">
        <f>G109</f>
        <v>135000</v>
      </c>
      <c r="H108" s="97">
        <f>G108/F108*100</f>
        <v>100</v>
      </c>
      <c r="I108" s="50"/>
    </row>
    <row r="109" spans="1:9" ht="57" customHeight="1">
      <c r="A109" s="84"/>
      <c r="B109" s="53"/>
      <c r="C109" s="183" t="s">
        <v>212</v>
      </c>
      <c r="D109" s="194" t="s">
        <v>222</v>
      </c>
      <c r="E109" s="124">
        <v>0</v>
      </c>
      <c r="F109" s="15">
        <v>135000</v>
      </c>
      <c r="G109" s="15">
        <v>135000</v>
      </c>
      <c r="H109" s="95">
        <f>G109/F109*100</f>
        <v>100</v>
      </c>
      <c r="I109" s="50"/>
    </row>
    <row r="110" spans="1:8" ht="24.75" customHeight="1">
      <c r="A110" s="245"/>
      <c r="B110" s="244" t="s">
        <v>134</v>
      </c>
      <c r="C110" s="244"/>
      <c r="D110" s="7" t="s">
        <v>158</v>
      </c>
      <c r="E110" s="27">
        <f>E111</f>
        <v>45984</v>
      </c>
      <c r="F110" s="27">
        <f>F111</f>
        <v>45906</v>
      </c>
      <c r="G110" s="27">
        <f>G111</f>
        <v>45906</v>
      </c>
      <c r="H110" s="97">
        <f>G110/F110*100</f>
        <v>100</v>
      </c>
    </row>
    <row r="111" spans="1:8" ht="24.75" customHeight="1">
      <c r="A111" s="245"/>
      <c r="B111" s="53"/>
      <c r="C111" s="41" t="s">
        <v>91</v>
      </c>
      <c r="D111" s="42" t="s">
        <v>94</v>
      </c>
      <c r="E111" s="124">
        <v>45984</v>
      </c>
      <c r="F111" s="15">
        <v>45906</v>
      </c>
      <c r="G111" s="15">
        <v>45906</v>
      </c>
      <c r="H111" s="95">
        <f>G111/F111*100</f>
        <v>100</v>
      </c>
    </row>
    <row r="112" spans="1:8" ht="24.75" customHeight="1">
      <c r="A112" s="245"/>
      <c r="B112" s="228" t="s">
        <v>92</v>
      </c>
      <c r="C112" s="229"/>
      <c r="D112" s="18" t="s">
        <v>93</v>
      </c>
      <c r="E112" s="27">
        <f>SUM(E113:E116)</f>
        <v>285885</v>
      </c>
      <c r="F112" s="27">
        <f>SUM(F113:F116)</f>
        <v>358650</v>
      </c>
      <c r="G112" s="27">
        <f>SUM(G113:G116)</f>
        <v>328722.01</v>
      </c>
      <c r="H112" s="99">
        <f aca="true" t="shared" si="6" ref="H112:H123">G112/F112*100</f>
        <v>91.6553771086017</v>
      </c>
    </row>
    <row r="113" spans="1:8" ht="29.25" customHeight="1">
      <c r="A113" s="245"/>
      <c r="B113" s="305"/>
      <c r="C113" s="41" t="s">
        <v>165</v>
      </c>
      <c r="D113" s="31" t="s">
        <v>169</v>
      </c>
      <c r="E113" s="124">
        <v>36000</v>
      </c>
      <c r="F113" s="15">
        <v>36000</v>
      </c>
      <c r="G113" s="15">
        <v>13782</v>
      </c>
      <c r="H113" s="98">
        <f t="shared" si="6"/>
        <v>38.28333333333334</v>
      </c>
    </row>
    <row r="114" spans="1:8" ht="62.25" customHeight="1">
      <c r="A114" s="245"/>
      <c r="B114" s="305"/>
      <c r="C114" s="41" t="s">
        <v>166</v>
      </c>
      <c r="D114" s="135" t="s">
        <v>171</v>
      </c>
      <c r="E114" s="15">
        <v>84000</v>
      </c>
      <c r="F114" s="15">
        <v>84000</v>
      </c>
      <c r="G114" s="15">
        <v>43249.6</v>
      </c>
      <c r="H114" s="98">
        <f t="shared" si="6"/>
        <v>51.48761904761905</v>
      </c>
    </row>
    <row r="115" spans="1:8" ht="33" customHeight="1">
      <c r="A115" s="245"/>
      <c r="B115" s="57"/>
      <c r="C115" s="41" t="s">
        <v>36</v>
      </c>
      <c r="D115" s="14" t="s">
        <v>149</v>
      </c>
      <c r="E115" s="15">
        <v>15000</v>
      </c>
      <c r="F115" s="15">
        <v>88019</v>
      </c>
      <c r="G115" s="15">
        <v>124401.97</v>
      </c>
      <c r="H115" s="98">
        <f t="shared" si="6"/>
        <v>141.33535941103625</v>
      </c>
    </row>
    <row r="116" spans="1:8" ht="24.75" customHeight="1">
      <c r="A116" s="245"/>
      <c r="B116" s="57"/>
      <c r="C116" s="41" t="s">
        <v>91</v>
      </c>
      <c r="D116" s="42" t="s">
        <v>94</v>
      </c>
      <c r="E116" s="124">
        <v>150885</v>
      </c>
      <c r="F116" s="15">
        <v>150631</v>
      </c>
      <c r="G116" s="15">
        <v>147288.44</v>
      </c>
      <c r="H116" s="98">
        <f t="shared" si="6"/>
        <v>97.7809614222836</v>
      </c>
    </row>
    <row r="117" spans="1:8" ht="24.75" customHeight="1">
      <c r="A117" s="245"/>
      <c r="B117" s="244" t="s">
        <v>150</v>
      </c>
      <c r="C117" s="244"/>
      <c r="D117" s="18" t="s">
        <v>151</v>
      </c>
      <c r="E117" s="20">
        <f>SUM(E118:E119)</f>
        <v>200000</v>
      </c>
      <c r="F117" s="20">
        <f>SUM(F118:F120)</f>
        <v>228287.9</v>
      </c>
      <c r="G117" s="20">
        <f>SUM(G118:G120)</f>
        <v>99435.98000000001</v>
      </c>
      <c r="H117" s="99">
        <f t="shared" si="6"/>
        <v>43.557271322746416</v>
      </c>
    </row>
    <row r="118" spans="1:8" ht="24.75" customHeight="1">
      <c r="A118" s="245"/>
      <c r="B118" s="10"/>
      <c r="C118" s="41" t="s">
        <v>12</v>
      </c>
      <c r="D118" s="14" t="s">
        <v>152</v>
      </c>
      <c r="E118" s="124">
        <v>140000</v>
      </c>
      <c r="F118" s="15">
        <v>140000</v>
      </c>
      <c r="G118" s="15">
        <v>55943.88</v>
      </c>
      <c r="H118" s="98">
        <f t="shared" si="6"/>
        <v>39.959914285714284</v>
      </c>
    </row>
    <row r="119" spans="1:8" ht="24.75" customHeight="1">
      <c r="A119" s="245"/>
      <c r="B119" s="57"/>
      <c r="C119" s="131" t="s">
        <v>36</v>
      </c>
      <c r="D119" s="14" t="s">
        <v>149</v>
      </c>
      <c r="E119" s="124">
        <v>60000</v>
      </c>
      <c r="F119" s="15">
        <v>60000</v>
      </c>
      <c r="G119" s="15">
        <v>15204.2</v>
      </c>
      <c r="H119" s="102">
        <f t="shared" si="6"/>
        <v>25.340333333333337</v>
      </c>
    </row>
    <row r="120" spans="1:8" ht="24.75" customHeight="1">
      <c r="A120" s="86"/>
      <c r="B120" s="57"/>
      <c r="C120" s="131" t="s">
        <v>91</v>
      </c>
      <c r="D120" s="42" t="s">
        <v>94</v>
      </c>
      <c r="E120" s="126">
        <v>0</v>
      </c>
      <c r="F120" s="12">
        <v>28287.9</v>
      </c>
      <c r="G120" s="12">
        <v>28287.9</v>
      </c>
      <c r="H120" s="188">
        <f t="shared" si="6"/>
        <v>100</v>
      </c>
    </row>
    <row r="121" spans="1:8" ht="56.25" customHeight="1">
      <c r="A121" s="86"/>
      <c r="B121" s="247">
        <v>80153</v>
      </c>
      <c r="C121" s="247"/>
      <c r="D121" s="195" t="s">
        <v>194</v>
      </c>
      <c r="E121" s="12">
        <v>0</v>
      </c>
      <c r="F121" s="8">
        <f>F122</f>
        <v>50614.92</v>
      </c>
      <c r="G121" s="8">
        <f>G122</f>
        <v>50515.65</v>
      </c>
      <c r="H121" s="170">
        <f>G121/F121*100</f>
        <v>99.80387205985903</v>
      </c>
    </row>
    <row r="122" spans="1:8" ht="21" customHeight="1" thickBot="1">
      <c r="A122" s="86"/>
      <c r="B122" s="152"/>
      <c r="C122" s="22" t="s">
        <v>17</v>
      </c>
      <c r="D122" s="151" t="s">
        <v>98</v>
      </c>
      <c r="E122" s="122">
        <v>0</v>
      </c>
      <c r="F122" s="122">
        <v>50614.92</v>
      </c>
      <c r="G122" s="130">
        <v>50515.65</v>
      </c>
      <c r="H122" s="101">
        <f>G122/F122*100</f>
        <v>99.80387205985903</v>
      </c>
    </row>
    <row r="123" spans="1:9" ht="24.75" customHeight="1" thickBot="1">
      <c r="A123" s="236" t="s">
        <v>96</v>
      </c>
      <c r="B123" s="237"/>
      <c r="C123" s="238"/>
      <c r="D123" s="72" t="s">
        <v>97</v>
      </c>
      <c r="E123" s="73">
        <f>SUM(E124,E126,E132,E135,E137,E130)</f>
        <v>590110</v>
      </c>
      <c r="F123" s="73">
        <f>SUM(F124,F126,F132,F135,F137,F130+F128)</f>
        <v>670455</v>
      </c>
      <c r="G123" s="73">
        <f>SUM(G124,G126,G132,G135,G137,G130+G128)</f>
        <v>664208.75</v>
      </c>
      <c r="H123" s="74">
        <f t="shared" si="6"/>
        <v>99.06835656382606</v>
      </c>
      <c r="I123" s="50"/>
    </row>
    <row r="124" spans="1:8" ht="24.75" customHeight="1">
      <c r="A124" s="80"/>
      <c r="B124" s="242" t="s">
        <v>99</v>
      </c>
      <c r="C124" s="243"/>
      <c r="D124" s="18" t="s">
        <v>100</v>
      </c>
      <c r="E124" s="20">
        <f>SUM(E125:E125)</f>
        <v>35665</v>
      </c>
      <c r="F124" s="20">
        <f>SUM(F125:F125)</f>
        <v>24758</v>
      </c>
      <c r="G124" s="20">
        <f>SUM(G125:G125)</f>
        <v>24062.47</v>
      </c>
      <c r="H124" s="97">
        <f>SUM(G124/F124*100)</f>
        <v>97.19068583892076</v>
      </c>
    </row>
    <row r="125" spans="1:8" ht="24.75" customHeight="1">
      <c r="A125" s="86"/>
      <c r="B125" s="78"/>
      <c r="C125" s="172" t="s">
        <v>91</v>
      </c>
      <c r="D125" s="42" t="s">
        <v>94</v>
      </c>
      <c r="E125" s="128">
        <v>35665</v>
      </c>
      <c r="F125" s="15">
        <v>24758</v>
      </c>
      <c r="G125" s="15">
        <v>24062.47</v>
      </c>
      <c r="H125" s="96">
        <f>G125/F125*100</f>
        <v>97.19068583892076</v>
      </c>
    </row>
    <row r="126" spans="1:8" ht="24.75" customHeight="1">
      <c r="A126" s="80"/>
      <c r="B126" s="242" t="s">
        <v>101</v>
      </c>
      <c r="C126" s="229"/>
      <c r="D126" s="43" t="s">
        <v>102</v>
      </c>
      <c r="E126" s="20">
        <f>SUM(E127:E127)</f>
        <v>91586</v>
      </c>
      <c r="F126" s="20">
        <f>SUM(F127:F127)</f>
        <v>105000</v>
      </c>
      <c r="G126" s="20">
        <f>SUM(G127:G127)</f>
        <v>105000</v>
      </c>
      <c r="H126" s="97">
        <f>G126/F126*100</f>
        <v>100</v>
      </c>
    </row>
    <row r="127" spans="1:8" ht="24.75" customHeight="1">
      <c r="A127" s="80"/>
      <c r="B127" s="13"/>
      <c r="C127" s="13" t="s">
        <v>91</v>
      </c>
      <c r="D127" s="42" t="s">
        <v>94</v>
      </c>
      <c r="E127" s="124">
        <v>91586</v>
      </c>
      <c r="F127" s="15">
        <v>105000</v>
      </c>
      <c r="G127" s="15">
        <v>105000</v>
      </c>
      <c r="H127" s="96">
        <f aca="true" t="shared" si="7" ref="H127:H134">G127/F127*100</f>
        <v>100</v>
      </c>
    </row>
    <row r="128" spans="1:8" ht="24.75" customHeight="1">
      <c r="A128" s="80"/>
      <c r="B128" s="228" t="s">
        <v>156</v>
      </c>
      <c r="C128" s="306"/>
      <c r="D128" s="43" t="s">
        <v>157</v>
      </c>
      <c r="E128" s="129">
        <v>0</v>
      </c>
      <c r="F128" s="20">
        <f>F129</f>
        <v>1529</v>
      </c>
      <c r="G128" s="20">
        <f>G129</f>
        <v>1528.73</v>
      </c>
      <c r="H128" s="97">
        <f t="shared" si="7"/>
        <v>99.98234139960759</v>
      </c>
    </row>
    <row r="129" spans="1:8" ht="24.75" customHeight="1">
      <c r="A129" s="80"/>
      <c r="B129" s="44"/>
      <c r="C129" s="13" t="s">
        <v>17</v>
      </c>
      <c r="D129" s="42" t="s">
        <v>98</v>
      </c>
      <c r="E129" s="124">
        <v>0</v>
      </c>
      <c r="F129" s="15">
        <v>1529</v>
      </c>
      <c r="G129" s="15">
        <v>1528.73</v>
      </c>
      <c r="H129" s="96">
        <f t="shared" si="7"/>
        <v>99.98234139960759</v>
      </c>
    </row>
    <row r="130" spans="1:8" ht="37.5" customHeight="1">
      <c r="A130" s="80"/>
      <c r="B130" s="228" t="s">
        <v>142</v>
      </c>
      <c r="C130" s="229"/>
      <c r="D130" s="43" t="s">
        <v>143</v>
      </c>
      <c r="E130" s="20">
        <f>E131</f>
        <v>254056</v>
      </c>
      <c r="F130" s="20">
        <f>F131</f>
        <v>276630</v>
      </c>
      <c r="G130" s="20">
        <f>G131</f>
        <v>275167.95</v>
      </c>
      <c r="H130" s="97">
        <f t="shared" si="7"/>
        <v>99.47147814770632</v>
      </c>
    </row>
    <row r="131" spans="1:8" ht="24.75" customHeight="1">
      <c r="A131" s="80"/>
      <c r="B131" s="44"/>
      <c r="C131" s="13" t="s">
        <v>91</v>
      </c>
      <c r="D131" s="42" t="s">
        <v>94</v>
      </c>
      <c r="E131" s="124">
        <v>254056</v>
      </c>
      <c r="F131" s="15">
        <v>276630</v>
      </c>
      <c r="G131" s="15">
        <v>275167.95</v>
      </c>
      <c r="H131" s="96">
        <f t="shared" si="7"/>
        <v>99.47147814770632</v>
      </c>
    </row>
    <row r="132" spans="1:8" ht="24.75" customHeight="1">
      <c r="A132" s="80"/>
      <c r="B132" s="228" t="s">
        <v>103</v>
      </c>
      <c r="C132" s="229"/>
      <c r="D132" s="43" t="s">
        <v>104</v>
      </c>
      <c r="E132" s="20">
        <f>SUM(E133:E134)</f>
        <v>96174</v>
      </c>
      <c r="F132" s="20">
        <f>SUM(F133:F134)</f>
        <v>127538</v>
      </c>
      <c r="G132" s="20">
        <f>SUM(G133:G134)</f>
        <v>127538</v>
      </c>
      <c r="H132" s="97">
        <f>G132/F132*100</f>
        <v>100</v>
      </c>
    </row>
    <row r="133" spans="1:8" ht="24.75" customHeight="1">
      <c r="A133" s="80"/>
      <c r="B133" s="181"/>
      <c r="C133" s="13" t="s">
        <v>17</v>
      </c>
      <c r="D133" s="42" t="s">
        <v>98</v>
      </c>
      <c r="E133" s="15">
        <v>3582</v>
      </c>
      <c r="F133" s="15">
        <v>6092</v>
      </c>
      <c r="G133" s="15">
        <v>6092</v>
      </c>
      <c r="H133" s="96">
        <f>G133/F133*100</f>
        <v>100</v>
      </c>
    </row>
    <row r="134" spans="1:8" ht="24.75" customHeight="1">
      <c r="A134" s="80"/>
      <c r="B134" s="13"/>
      <c r="C134" s="13" t="s">
        <v>91</v>
      </c>
      <c r="D134" s="14" t="s">
        <v>105</v>
      </c>
      <c r="E134" s="124">
        <v>92592</v>
      </c>
      <c r="F134" s="15">
        <v>121446</v>
      </c>
      <c r="G134" s="16">
        <v>121446</v>
      </c>
      <c r="H134" s="96">
        <f t="shared" si="7"/>
        <v>100</v>
      </c>
    </row>
    <row r="135" spans="1:8" s="45" customFormat="1" ht="24.75" customHeight="1">
      <c r="A135" s="80"/>
      <c r="B135" s="228" t="s">
        <v>106</v>
      </c>
      <c r="C135" s="229"/>
      <c r="D135" s="18" t="s">
        <v>107</v>
      </c>
      <c r="E135" s="20">
        <f>SUM(E136)</f>
        <v>25000</v>
      </c>
      <c r="F135" s="20">
        <f>SUM(F136:F136)</f>
        <v>25000</v>
      </c>
      <c r="G135" s="20">
        <f>SUM(G136:G136)</f>
        <v>20911.6</v>
      </c>
      <c r="H135" s="96">
        <f aca="true" t="shared" si="8" ref="H135:H144">G135/F135*100</f>
        <v>83.6464</v>
      </c>
    </row>
    <row r="136" spans="1:8" s="45" customFormat="1" ht="24.75" customHeight="1">
      <c r="A136" s="86"/>
      <c r="B136" s="30"/>
      <c r="C136" s="30" t="s">
        <v>12</v>
      </c>
      <c r="D136" s="31" t="s">
        <v>13</v>
      </c>
      <c r="E136" s="128">
        <v>25000</v>
      </c>
      <c r="F136" s="15">
        <v>25000</v>
      </c>
      <c r="G136" s="16">
        <v>20911.6</v>
      </c>
      <c r="H136" s="95">
        <f t="shared" si="8"/>
        <v>83.6464</v>
      </c>
    </row>
    <row r="137" spans="1:8" s="45" customFormat="1" ht="24.75" customHeight="1">
      <c r="A137" s="245"/>
      <c r="B137" s="228" t="s">
        <v>176</v>
      </c>
      <c r="C137" s="229"/>
      <c r="D137" s="149" t="s">
        <v>187</v>
      </c>
      <c r="E137" s="20">
        <f>SUM(E138)</f>
        <v>87629</v>
      </c>
      <c r="F137" s="20">
        <f>SUM(F138:F138)</f>
        <v>110000</v>
      </c>
      <c r="G137" s="20">
        <f>SUM(G138:G138)</f>
        <v>110000</v>
      </c>
      <c r="H137" s="97">
        <f t="shared" si="8"/>
        <v>100</v>
      </c>
    </row>
    <row r="138" spans="1:8" s="45" customFormat="1" ht="28.5" customHeight="1" thickBot="1">
      <c r="A138" s="294"/>
      <c r="B138" s="92"/>
      <c r="C138" s="92" t="s">
        <v>91</v>
      </c>
      <c r="D138" s="93" t="s">
        <v>108</v>
      </c>
      <c r="E138" s="94">
        <v>87629</v>
      </c>
      <c r="F138" s="88">
        <v>110000</v>
      </c>
      <c r="G138" s="94">
        <v>110000</v>
      </c>
      <c r="H138" s="89">
        <f t="shared" si="8"/>
        <v>100</v>
      </c>
    </row>
    <row r="139" spans="1:9" ht="27" customHeight="1" thickBot="1">
      <c r="A139" s="236" t="s">
        <v>109</v>
      </c>
      <c r="B139" s="237"/>
      <c r="C139" s="238"/>
      <c r="D139" s="72" t="s">
        <v>110</v>
      </c>
      <c r="E139" s="73">
        <f aca="true" t="shared" si="9" ref="E139:G140">SUM(E140)</f>
        <v>0</v>
      </c>
      <c r="F139" s="73">
        <f t="shared" si="9"/>
        <v>61761</v>
      </c>
      <c r="G139" s="73">
        <f t="shared" si="9"/>
        <v>45632</v>
      </c>
      <c r="H139" s="74">
        <f t="shared" si="8"/>
        <v>73.88481404122342</v>
      </c>
      <c r="I139" s="50"/>
    </row>
    <row r="140" spans="1:8" s="45" customFormat="1" ht="24.75" customHeight="1">
      <c r="A140" s="254"/>
      <c r="B140" s="291" t="s">
        <v>111</v>
      </c>
      <c r="C140" s="235"/>
      <c r="D140" s="90" t="s">
        <v>112</v>
      </c>
      <c r="E140" s="83">
        <f t="shared" si="9"/>
        <v>0</v>
      </c>
      <c r="F140" s="83">
        <f t="shared" si="9"/>
        <v>61761</v>
      </c>
      <c r="G140" s="83">
        <f t="shared" si="9"/>
        <v>45632</v>
      </c>
      <c r="H140" s="91">
        <f t="shared" si="8"/>
        <v>73.88481404122342</v>
      </c>
    </row>
    <row r="141" spans="1:8" s="45" customFormat="1" ht="24.75" customHeight="1" thickBot="1">
      <c r="A141" s="268"/>
      <c r="B141" s="34"/>
      <c r="C141" s="34" t="s">
        <v>91</v>
      </c>
      <c r="D141" s="35" t="s">
        <v>94</v>
      </c>
      <c r="E141" s="36">
        <v>0</v>
      </c>
      <c r="F141" s="26">
        <v>61761</v>
      </c>
      <c r="G141" s="36">
        <v>45632</v>
      </c>
      <c r="H141" s="85">
        <f t="shared" si="8"/>
        <v>73.88481404122342</v>
      </c>
    </row>
    <row r="142" spans="1:8" s="45" customFormat="1" ht="24.75" customHeight="1" thickBot="1">
      <c r="A142" s="236" t="s">
        <v>177</v>
      </c>
      <c r="B142" s="237"/>
      <c r="C142" s="238"/>
      <c r="D142" s="76" t="s">
        <v>178</v>
      </c>
      <c r="E142" s="73">
        <f>E143+E145+E151+E155+E157</f>
        <v>10072131</v>
      </c>
      <c r="F142" s="73">
        <f>SUM(F143+F145+F151+F155+F157)</f>
        <v>10812369</v>
      </c>
      <c r="G142" s="73">
        <f>SUM(G143+G145+G151+G155+G157)</f>
        <v>10640668.49</v>
      </c>
      <c r="H142" s="74">
        <f t="shared" si="8"/>
        <v>98.41199916503035</v>
      </c>
    </row>
    <row r="143" spans="1:8" s="45" customFormat="1" ht="24.75" customHeight="1">
      <c r="A143" s="231"/>
      <c r="B143" s="233" t="s">
        <v>179</v>
      </c>
      <c r="C143" s="233"/>
      <c r="D143" s="28" t="s">
        <v>170</v>
      </c>
      <c r="E143" s="29">
        <f>E144</f>
        <v>5986453</v>
      </c>
      <c r="F143" s="29">
        <f>F144</f>
        <v>6018259</v>
      </c>
      <c r="G143" s="29">
        <f>G144</f>
        <v>6013561.66</v>
      </c>
      <c r="H143" s="91">
        <f t="shared" si="8"/>
        <v>99.92194852365111</v>
      </c>
    </row>
    <row r="144" spans="1:8" s="45" customFormat="1" ht="24.75" customHeight="1">
      <c r="A144" s="232"/>
      <c r="B144" s="30"/>
      <c r="C144" s="30" t="s">
        <v>167</v>
      </c>
      <c r="D144" s="31" t="s">
        <v>42</v>
      </c>
      <c r="E144" s="16">
        <v>5986453</v>
      </c>
      <c r="F144" s="16">
        <v>6018259</v>
      </c>
      <c r="G144" s="15">
        <v>6013561.66</v>
      </c>
      <c r="H144" s="95">
        <f t="shared" si="8"/>
        <v>99.92194852365111</v>
      </c>
    </row>
    <row r="145" spans="1:8" s="45" customFormat="1" ht="24.75" customHeight="1">
      <c r="A145" s="141"/>
      <c r="B145" s="230" t="s">
        <v>180</v>
      </c>
      <c r="C145" s="230"/>
      <c r="D145" s="32" t="s">
        <v>182</v>
      </c>
      <c r="E145" s="33">
        <f>SUM(E146:E150)</f>
        <v>3811863</v>
      </c>
      <c r="F145" s="33">
        <f>SUM(F146:F150)</f>
        <v>4496656</v>
      </c>
      <c r="G145" s="33">
        <f>SUM(G147:G150)</f>
        <v>4348137.73</v>
      </c>
      <c r="H145" s="104">
        <f aca="true" t="shared" si="10" ref="H145:H153">G145/F145*100</f>
        <v>96.69713960774408</v>
      </c>
    </row>
    <row r="146" spans="1:8" s="45" customFormat="1" ht="24.75" customHeight="1">
      <c r="A146" s="141"/>
      <c r="B146" s="166"/>
      <c r="C146" s="132" t="s">
        <v>15</v>
      </c>
      <c r="D146" s="31" t="s">
        <v>16</v>
      </c>
      <c r="E146" s="16">
        <v>37000</v>
      </c>
      <c r="F146" s="16">
        <v>37000</v>
      </c>
      <c r="G146" s="16">
        <v>0</v>
      </c>
      <c r="H146" s="95">
        <v>0</v>
      </c>
    </row>
    <row r="147" spans="1:8" s="45" customFormat="1" ht="24.75" customHeight="1">
      <c r="A147" s="141"/>
      <c r="B147" s="166"/>
      <c r="C147" s="132" t="s">
        <v>36</v>
      </c>
      <c r="D147" s="46" t="s">
        <v>37</v>
      </c>
      <c r="E147" s="16">
        <v>8000</v>
      </c>
      <c r="F147" s="16">
        <v>8000</v>
      </c>
      <c r="G147" s="16">
        <v>0</v>
      </c>
      <c r="H147" s="95">
        <f t="shared" si="10"/>
        <v>0</v>
      </c>
    </row>
    <row r="148" spans="1:8" s="45" customFormat="1" ht="24.75" customHeight="1">
      <c r="A148" s="141"/>
      <c r="B148" s="166"/>
      <c r="C148" s="132" t="s">
        <v>168</v>
      </c>
      <c r="D148" s="31" t="s">
        <v>188</v>
      </c>
      <c r="E148" s="16">
        <v>14000</v>
      </c>
      <c r="F148" s="16">
        <v>14000</v>
      </c>
      <c r="G148" s="16">
        <v>0</v>
      </c>
      <c r="H148" s="95">
        <f t="shared" si="10"/>
        <v>0</v>
      </c>
    </row>
    <row r="149" spans="1:8" s="45" customFormat="1" ht="24.75" customHeight="1">
      <c r="A149" s="141"/>
      <c r="B149" s="30"/>
      <c r="C149" s="30" t="s">
        <v>17</v>
      </c>
      <c r="D149" s="31" t="s">
        <v>42</v>
      </c>
      <c r="E149" s="16">
        <v>3742863</v>
      </c>
      <c r="F149" s="16">
        <v>4425756</v>
      </c>
      <c r="G149" s="15">
        <v>4328480.7</v>
      </c>
      <c r="H149" s="95">
        <f t="shared" si="10"/>
        <v>97.8020636474311</v>
      </c>
    </row>
    <row r="150" spans="1:8" s="45" customFormat="1" ht="24.75" customHeight="1">
      <c r="A150" s="141"/>
      <c r="B150" s="30"/>
      <c r="C150" s="132" t="s">
        <v>43</v>
      </c>
      <c r="D150" s="31" t="s">
        <v>44</v>
      </c>
      <c r="E150" s="16">
        <v>10000</v>
      </c>
      <c r="F150" s="16">
        <v>11900</v>
      </c>
      <c r="G150" s="15">
        <v>19657.03</v>
      </c>
      <c r="H150" s="95">
        <f t="shared" si="10"/>
        <v>165.18512605042014</v>
      </c>
    </row>
    <row r="151" spans="1:8" s="45" customFormat="1" ht="24.75" customHeight="1">
      <c r="A151" s="141"/>
      <c r="B151" s="230" t="s">
        <v>181</v>
      </c>
      <c r="C151" s="230"/>
      <c r="D151" s="32" t="s">
        <v>183</v>
      </c>
      <c r="E151" s="33">
        <f>SUM(E152:E154)</f>
        <v>50</v>
      </c>
      <c r="F151" s="33">
        <f>SUM(F152:F154)</f>
        <v>323</v>
      </c>
      <c r="G151" s="33">
        <f>SUM(G153:G154)</f>
        <v>104.35</v>
      </c>
      <c r="H151" s="104">
        <f t="shared" si="10"/>
        <v>32.306501547987615</v>
      </c>
    </row>
    <row r="152" spans="1:8" s="45" customFormat="1" ht="24.75" customHeight="1">
      <c r="A152" s="141"/>
      <c r="B152" s="166"/>
      <c r="C152" s="132" t="s">
        <v>36</v>
      </c>
      <c r="D152" s="46" t="s">
        <v>37</v>
      </c>
      <c r="E152" s="16">
        <v>50</v>
      </c>
      <c r="F152" s="16">
        <v>50</v>
      </c>
      <c r="G152" s="16">
        <v>0</v>
      </c>
      <c r="H152" s="95">
        <f t="shared" si="10"/>
        <v>0</v>
      </c>
    </row>
    <row r="153" spans="1:8" s="45" customFormat="1" ht="24.75" customHeight="1">
      <c r="A153" s="141"/>
      <c r="B153" s="30"/>
      <c r="C153" s="132" t="s">
        <v>17</v>
      </c>
      <c r="D153" s="31" t="s">
        <v>42</v>
      </c>
      <c r="E153" s="16">
        <v>0</v>
      </c>
      <c r="F153" s="16">
        <v>273</v>
      </c>
      <c r="G153" s="15">
        <v>103.38</v>
      </c>
      <c r="H153" s="95">
        <f t="shared" si="10"/>
        <v>37.86813186813187</v>
      </c>
    </row>
    <row r="154" spans="1:8" s="45" customFormat="1" ht="24.75" customHeight="1">
      <c r="A154" s="141"/>
      <c r="B154" s="30"/>
      <c r="C154" s="132" t="s">
        <v>43</v>
      </c>
      <c r="D154" s="31" t="s">
        <v>44</v>
      </c>
      <c r="E154" s="16">
        <v>0</v>
      </c>
      <c r="F154" s="16">
        <v>0</v>
      </c>
      <c r="G154" s="15">
        <v>0.97</v>
      </c>
      <c r="H154" s="95">
        <v>0</v>
      </c>
    </row>
    <row r="155" spans="1:8" s="45" customFormat="1" ht="24.75" customHeight="1">
      <c r="A155" s="141"/>
      <c r="B155" s="230" t="s">
        <v>192</v>
      </c>
      <c r="C155" s="230"/>
      <c r="D155" s="167" t="s">
        <v>193</v>
      </c>
      <c r="E155" s="33">
        <f>E156</f>
        <v>215905</v>
      </c>
      <c r="F155" s="33">
        <f>F156</f>
        <v>225370</v>
      </c>
      <c r="G155" s="33">
        <f>G156</f>
        <v>210484.28</v>
      </c>
      <c r="H155" s="104">
        <f aca="true" t="shared" si="11" ref="H155:H163">G155/F155*100</f>
        <v>93.39498602298443</v>
      </c>
    </row>
    <row r="156" spans="1:8" s="45" customFormat="1" ht="24.75" customHeight="1">
      <c r="A156" s="141"/>
      <c r="B156" s="30"/>
      <c r="C156" s="132" t="s">
        <v>17</v>
      </c>
      <c r="D156" s="173" t="s">
        <v>42</v>
      </c>
      <c r="E156" s="174">
        <v>215905</v>
      </c>
      <c r="F156" s="174">
        <v>225370</v>
      </c>
      <c r="G156" s="175">
        <v>210484.28</v>
      </c>
      <c r="H156" s="143">
        <f t="shared" si="11"/>
        <v>93.39498602298443</v>
      </c>
    </row>
    <row r="157" spans="1:8" s="45" customFormat="1" ht="97.5" customHeight="1">
      <c r="A157" s="141"/>
      <c r="B157" s="230" t="s">
        <v>199</v>
      </c>
      <c r="C157" s="230"/>
      <c r="D157" s="193" t="s">
        <v>205</v>
      </c>
      <c r="E157" s="33">
        <f>E158</f>
        <v>57860</v>
      </c>
      <c r="F157" s="33">
        <f>F158</f>
        <v>71761</v>
      </c>
      <c r="G157" s="33">
        <f>G158</f>
        <v>68380.47</v>
      </c>
      <c r="H157" s="104">
        <f t="shared" si="11"/>
        <v>95.28918214629117</v>
      </c>
    </row>
    <row r="158" spans="1:8" s="45" customFormat="1" ht="24.75" customHeight="1" thickBot="1">
      <c r="A158" s="219"/>
      <c r="B158" s="92"/>
      <c r="C158" s="220" t="s">
        <v>17</v>
      </c>
      <c r="D158" s="168" t="s">
        <v>42</v>
      </c>
      <c r="E158" s="169">
        <v>57860</v>
      </c>
      <c r="F158" s="169">
        <v>71761</v>
      </c>
      <c r="G158" s="122">
        <v>68380.47</v>
      </c>
      <c r="H158" s="107">
        <f t="shared" si="11"/>
        <v>95.28918214629117</v>
      </c>
    </row>
    <row r="159" spans="1:9" s="45" customFormat="1" ht="32.25" customHeight="1" thickBot="1">
      <c r="A159" s="248" t="s">
        <v>113</v>
      </c>
      <c r="B159" s="249"/>
      <c r="C159" s="250"/>
      <c r="D159" s="76" t="s">
        <v>114</v>
      </c>
      <c r="E159" s="73">
        <f>E164+E166+E168+E160</f>
        <v>162857</v>
      </c>
      <c r="F159" s="73">
        <f>F164+F166+F168+F160+F162</f>
        <v>321012.69</v>
      </c>
      <c r="G159" s="73">
        <f>G164+G166+G168+G160+G162</f>
        <v>274543.97</v>
      </c>
      <c r="H159" s="74">
        <f t="shared" si="11"/>
        <v>85.52433550212609</v>
      </c>
      <c r="I159" s="58"/>
    </row>
    <row r="160" spans="1:9" s="45" customFormat="1" ht="32.25" customHeight="1">
      <c r="A160" s="197"/>
      <c r="B160" s="291" t="s">
        <v>213</v>
      </c>
      <c r="C160" s="235"/>
      <c r="D160" s="28" t="s">
        <v>218</v>
      </c>
      <c r="E160" s="83">
        <f>E161</f>
        <v>130000</v>
      </c>
      <c r="F160" s="83">
        <f>SUM(F161)</f>
        <v>0</v>
      </c>
      <c r="G160" s="198">
        <f>SUM(G161:G161)</f>
        <v>0</v>
      </c>
      <c r="H160" s="91">
        <v>0</v>
      </c>
      <c r="I160" s="58"/>
    </row>
    <row r="161" spans="1:10" s="45" customFormat="1" ht="58.5" customHeight="1">
      <c r="A161" s="84"/>
      <c r="B161" s="67"/>
      <c r="C161" s="13" t="s">
        <v>153</v>
      </c>
      <c r="D161" s="165" t="s">
        <v>159</v>
      </c>
      <c r="E161" s="124">
        <v>130000</v>
      </c>
      <c r="F161" s="26">
        <v>0</v>
      </c>
      <c r="G161" s="146">
        <v>0</v>
      </c>
      <c r="H161" s="95">
        <v>0</v>
      </c>
      <c r="I161" s="58"/>
      <c r="J161" s="58"/>
    </row>
    <row r="162" spans="1:9" s="45" customFormat="1" ht="32.25" customHeight="1">
      <c r="A162" s="84"/>
      <c r="B162" s="242" t="s">
        <v>214</v>
      </c>
      <c r="C162" s="243"/>
      <c r="D162" s="32" t="s">
        <v>217</v>
      </c>
      <c r="E162" s="20">
        <f>E163</f>
        <v>0</v>
      </c>
      <c r="F162" s="20">
        <f>SUM(F163)</f>
        <v>42881</v>
      </c>
      <c r="G162" s="147">
        <f>SUM(G163:G163)</f>
        <v>12509</v>
      </c>
      <c r="H162" s="104">
        <f t="shared" si="11"/>
        <v>29.17142790513281</v>
      </c>
      <c r="I162" s="58"/>
    </row>
    <row r="163" spans="1:9" s="45" customFormat="1" ht="76.5" customHeight="1">
      <c r="A163" s="84"/>
      <c r="B163" s="187"/>
      <c r="C163" s="24" t="s">
        <v>219</v>
      </c>
      <c r="D163" s="192" t="s">
        <v>220</v>
      </c>
      <c r="E163" s="124">
        <v>0</v>
      </c>
      <c r="F163" s="26">
        <v>42881</v>
      </c>
      <c r="G163" s="146">
        <v>12509</v>
      </c>
      <c r="H163" s="95">
        <f t="shared" si="11"/>
        <v>29.17142790513281</v>
      </c>
      <c r="I163" s="58"/>
    </row>
    <row r="164" spans="1:9" s="45" customFormat="1" ht="45" customHeight="1">
      <c r="A164" s="84"/>
      <c r="B164" s="244" t="s">
        <v>144</v>
      </c>
      <c r="C164" s="244"/>
      <c r="D164" s="32" t="s">
        <v>146</v>
      </c>
      <c r="E164" s="20">
        <f>E165</f>
        <v>31357</v>
      </c>
      <c r="F164" s="20">
        <f>SUM(F165)</f>
        <v>31357</v>
      </c>
      <c r="G164" s="147">
        <f>SUM(G165:G165)</f>
        <v>16728.98</v>
      </c>
      <c r="H164" s="104">
        <f aca="true" t="shared" si="12" ref="H164:H170">G164/F164*100</f>
        <v>53.35006537615206</v>
      </c>
      <c r="I164" s="58"/>
    </row>
    <row r="165" spans="1:9" s="45" customFormat="1" ht="24.75" customHeight="1">
      <c r="A165" s="84"/>
      <c r="B165" s="67"/>
      <c r="C165" s="24" t="s">
        <v>36</v>
      </c>
      <c r="D165" s="46" t="s">
        <v>37</v>
      </c>
      <c r="E165" s="124">
        <v>31357</v>
      </c>
      <c r="F165" s="26">
        <v>31357</v>
      </c>
      <c r="G165" s="146">
        <v>16728.98</v>
      </c>
      <c r="H165" s="95">
        <f t="shared" si="12"/>
        <v>53.35006537615206</v>
      </c>
      <c r="I165" s="58"/>
    </row>
    <row r="166" spans="1:8" s="45" customFormat="1" ht="39.75" customHeight="1">
      <c r="A166" s="245"/>
      <c r="B166" s="228" t="s">
        <v>135</v>
      </c>
      <c r="C166" s="229"/>
      <c r="D166" s="32" t="s">
        <v>137</v>
      </c>
      <c r="E166" s="20">
        <f>E167</f>
        <v>1000</v>
      </c>
      <c r="F166" s="20">
        <f>SUM(F167)</f>
        <v>1000</v>
      </c>
      <c r="G166" s="147">
        <f>SUM(G167)</f>
        <v>31.3</v>
      </c>
      <c r="H166" s="104">
        <f t="shared" si="12"/>
        <v>3.1300000000000003</v>
      </c>
    </row>
    <row r="167" spans="1:8" s="45" customFormat="1" ht="24.75" customHeight="1">
      <c r="A167" s="245"/>
      <c r="B167" s="24"/>
      <c r="C167" s="24" t="s">
        <v>138</v>
      </c>
      <c r="D167" s="46" t="s">
        <v>139</v>
      </c>
      <c r="E167" s="125">
        <v>1000</v>
      </c>
      <c r="F167" s="15">
        <v>1000</v>
      </c>
      <c r="G167" s="148">
        <v>31.3</v>
      </c>
      <c r="H167" s="95">
        <f t="shared" si="12"/>
        <v>3.1300000000000003</v>
      </c>
    </row>
    <row r="168" spans="1:8" ht="24.75" customHeight="1">
      <c r="A168" s="245"/>
      <c r="B168" s="228" t="s">
        <v>115</v>
      </c>
      <c r="C168" s="229"/>
      <c r="D168" s="7" t="s">
        <v>11</v>
      </c>
      <c r="E168" s="8">
        <f>SUM(E169:E169)</f>
        <v>500</v>
      </c>
      <c r="F168" s="8">
        <f>SUM(F169:F170)</f>
        <v>245774.69</v>
      </c>
      <c r="G168" s="8">
        <f>SUM(G169:G170)</f>
        <v>245274.69</v>
      </c>
      <c r="H168" s="104">
        <f t="shared" si="12"/>
        <v>99.79656163944301</v>
      </c>
    </row>
    <row r="169" spans="1:9" ht="24.75" customHeight="1">
      <c r="A169" s="245"/>
      <c r="B169" s="13"/>
      <c r="C169" s="145" t="s">
        <v>36</v>
      </c>
      <c r="D169" s="42" t="s">
        <v>37</v>
      </c>
      <c r="E169" s="66">
        <v>500</v>
      </c>
      <c r="F169" s="26">
        <v>500</v>
      </c>
      <c r="G169" s="146">
        <v>0</v>
      </c>
      <c r="H169" s="104">
        <f t="shared" si="12"/>
        <v>0</v>
      </c>
      <c r="I169" s="50"/>
    </row>
    <row r="170" spans="1:9" ht="101.25" customHeight="1" thickBot="1">
      <c r="A170" s="180"/>
      <c r="B170" s="87"/>
      <c r="C170" s="87" t="s">
        <v>189</v>
      </c>
      <c r="D170" s="199" t="s">
        <v>216</v>
      </c>
      <c r="E170" s="184">
        <v>0</v>
      </c>
      <c r="F170" s="88">
        <v>245274.69</v>
      </c>
      <c r="G170" s="88">
        <v>245274.69</v>
      </c>
      <c r="H170" s="224">
        <f t="shared" si="12"/>
        <v>100</v>
      </c>
      <c r="I170" s="50"/>
    </row>
    <row r="171" ht="13.5" customHeight="1"/>
    <row r="172" spans="5:7" ht="12.75" hidden="1">
      <c r="E172" s="48" t="s">
        <v>116</v>
      </c>
      <c r="F172" s="48" t="s">
        <v>117</v>
      </c>
      <c r="G172" s="49" t="s">
        <v>118</v>
      </c>
    </row>
    <row r="173" spans="4:7" ht="12.75" hidden="1">
      <c r="D173" s="6" t="s">
        <v>119</v>
      </c>
      <c r="E173" s="50" t="e">
        <f>SUM(E169,#REF!,#REF!,#REF!,E67-E77,E51,E50,E46,E42,E30,E20,E12)</f>
        <v>#REF!</v>
      </c>
      <c r="F173" s="50" t="e">
        <f>SUM(F136,#REF!,#REF!,#REF!,#REF!,(F67-F77),F56,F54,F53,F50,F46,F43,F42,F39,#REF!,F38,F35,F31,F22,F19,#REF!,F17,)</f>
        <v>#REF!</v>
      </c>
      <c r="G173" s="50" t="e">
        <f>SUM(G136,#REF!,#REF!,#REF!,#REF!,(G67-G77),G56,G54,G53,G50,G46,G43,G42,G39,#REF!,G38,G35,G31,G22,G19,#REF!,G17,)</f>
        <v>#REF!</v>
      </c>
    </row>
    <row r="174" spans="4:7" ht="12.75" hidden="1">
      <c r="D174" s="6" t="s">
        <v>120</v>
      </c>
      <c r="E174" s="50">
        <v>0</v>
      </c>
      <c r="F174" s="50" t="e">
        <f>SUM(#REF!)</f>
        <v>#REF!</v>
      </c>
      <c r="G174" s="50" t="e">
        <f>SUM(#REF!)</f>
        <v>#REF!</v>
      </c>
    </row>
    <row r="175" spans="4:7" ht="12.75" hidden="1">
      <c r="D175" s="6" t="s">
        <v>121</v>
      </c>
      <c r="E175" s="50" t="e">
        <f>SUM(E138,E141,#REF!,E134,#REF!,E127,#REF!,#REF!,#REF!,#REF!,E62,E49,)</f>
        <v>#REF!</v>
      </c>
      <c r="F175" s="50" t="e">
        <f>+SUM(#REF!,F141,F138,#REF!,#REF!,F134,#REF!,F127,#REF!,#REF!,#REF!,#REF!,F119,F111,#REF!,#REF!,#REF!,F62,F49,#REF!,#REF!,)</f>
        <v>#REF!</v>
      </c>
      <c r="G175" s="50" t="e">
        <f>+SUM(#REF!,G141,G138,#REF!,#REF!,G134,#REF!,G127,#REF!,#REF!,#REF!,#REF!,G119,G111,#REF!,#REF!,#REF!,G62,G49,#REF!,#REF!,)</f>
        <v>#REF!</v>
      </c>
    </row>
    <row r="176" spans="4:7" ht="12.75" hidden="1">
      <c r="D176" s="6" t="s">
        <v>122</v>
      </c>
      <c r="E176" s="50">
        <f>SUM(E98)</f>
        <v>9778863</v>
      </c>
      <c r="F176" s="50">
        <f>+SUM(F98)</f>
        <v>10846045.21</v>
      </c>
      <c r="G176" s="50">
        <f>+SUM(G98)</f>
        <v>11361986.61</v>
      </c>
    </row>
    <row r="177" spans="4:7" ht="12.75" hidden="1">
      <c r="D177" s="6" t="s">
        <v>123</v>
      </c>
      <c r="E177" s="50">
        <f>SUM(E77,)</f>
        <v>4957</v>
      </c>
      <c r="F177" s="50" t="e">
        <f>SUM(#REF!,#REF!,F77)</f>
        <v>#REF!</v>
      </c>
      <c r="G177" s="50" t="e">
        <f>SUM(#REF!,#REF!,G77)</f>
        <v>#REF!</v>
      </c>
    </row>
    <row r="178" spans="5:7" ht="12.75" hidden="1">
      <c r="E178" s="50" t="e">
        <f>SUM(E173:E177)</f>
        <v>#REF!</v>
      </c>
      <c r="F178" s="50" t="e">
        <f>SUM(F173:F177)</f>
        <v>#REF!</v>
      </c>
      <c r="G178" s="52" t="e">
        <f>SUM(G173:G177)</f>
        <v>#REF!</v>
      </c>
    </row>
    <row r="179" spans="5:7" ht="12.75" hidden="1">
      <c r="E179" s="48"/>
      <c r="F179" s="48"/>
      <c r="G179" s="51"/>
    </row>
    <row r="180" spans="5:6" ht="12.75">
      <c r="E180" s="48"/>
      <c r="F180" s="48"/>
    </row>
    <row r="181" spans="5:9" ht="12.75">
      <c r="E181" s="48"/>
      <c r="F181" s="48"/>
      <c r="G181" s="226" t="s">
        <v>163</v>
      </c>
      <c r="H181" s="227"/>
      <c r="I181" s="50"/>
    </row>
    <row r="182" spans="5:8" ht="12.75">
      <c r="E182" s="48"/>
      <c r="F182" s="48"/>
      <c r="G182" s="227"/>
      <c r="H182" s="227"/>
    </row>
    <row r="183" spans="5:8" ht="12.75">
      <c r="E183" s="48"/>
      <c r="F183" s="48"/>
      <c r="G183" s="227"/>
      <c r="H183" s="227"/>
    </row>
    <row r="184" spans="5:8" ht="12.75">
      <c r="E184" s="48"/>
      <c r="F184" s="48"/>
      <c r="G184" s="227"/>
      <c r="H184" s="227"/>
    </row>
    <row r="185" spans="5:6" ht="12.75">
      <c r="E185" s="48"/>
      <c r="F185" s="48"/>
    </row>
    <row r="186" spans="5:6" ht="12.75">
      <c r="E186" s="48"/>
      <c r="F186" s="48"/>
    </row>
    <row r="187" spans="5:6" ht="12.75">
      <c r="E187" s="48"/>
      <c r="F187" s="48"/>
    </row>
    <row r="188" spans="5:6" ht="12.75">
      <c r="E188" s="48"/>
      <c r="F188" s="48"/>
    </row>
    <row r="189" spans="5:6" ht="12.75">
      <c r="E189" s="48"/>
      <c r="F189" s="48"/>
    </row>
    <row r="190" spans="5:6" ht="12.75">
      <c r="E190" s="48"/>
      <c r="F190" s="48"/>
    </row>
    <row r="191" spans="5:6" ht="12.75">
      <c r="E191" s="48"/>
      <c r="F191" s="48"/>
    </row>
    <row r="192" spans="5:6" ht="12.75">
      <c r="E192" s="48"/>
      <c r="F192" s="48"/>
    </row>
    <row r="193" spans="5:6" ht="12.75">
      <c r="E193" s="48"/>
      <c r="F193" s="48"/>
    </row>
    <row r="194" spans="5:6" ht="12.75">
      <c r="E194" s="48"/>
      <c r="F194" s="48"/>
    </row>
    <row r="195" spans="5:6" ht="12.75">
      <c r="E195" s="48"/>
      <c r="F195" s="48"/>
    </row>
    <row r="196" spans="5:6" ht="12.75">
      <c r="E196" s="48"/>
      <c r="F196" s="48"/>
    </row>
    <row r="197" spans="5:6" ht="12.75">
      <c r="E197" s="48"/>
      <c r="F197" s="48"/>
    </row>
    <row r="198" spans="5:6" ht="12.75">
      <c r="E198" s="48"/>
      <c r="F198" s="48"/>
    </row>
    <row r="199" spans="5:6" ht="12.75">
      <c r="E199" s="48"/>
      <c r="F199" s="48"/>
    </row>
    <row r="200" spans="5:6" ht="12.75">
      <c r="E200" s="48"/>
      <c r="F200" s="48"/>
    </row>
    <row r="201" spans="5:6" ht="12.75">
      <c r="E201" s="48"/>
      <c r="F201" s="48"/>
    </row>
    <row r="202" spans="5:6" ht="12.75">
      <c r="E202" s="48"/>
      <c r="F202" s="48"/>
    </row>
    <row r="203" spans="5:6" ht="12.75">
      <c r="E203" s="48"/>
      <c r="F203" s="48"/>
    </row>
    <row r="204" spans="5:6" ht="12.75">
      <c r="E204" s="48"/>
      <c r="F204" s="48"/>
    </row>
    <row r="205" spans="5:6" ht="12.75">
      <c r="E205" s="48"/>
      <c r="F205" s="48"/>
    </row>
    <row r="206" spans="5:6" ht="12.75">
      <c r="E206" s="48"/>
      <c r="F206" s="48"/>
    </row>
    <row r="207" spans="5:6" ht="12.75">
      <c r="E207" s="48"/>
      <c r="F207" s="48"/>
    </row>
    <row r="208" spans="5:6" ht="12.75">
      <c r="E208" s="48"/>
      <c r="F208" s="48"/>
    </row>
    <row r="209" spans="5:6" ht="12.75">
      <c r="E209" s="48"/>
      <c r="F209" s="48"/>
    </row>
    <row r="210" spans="5:6" ht="12.75">
      <c r="E210" s="48"/>
      <c r="F210" s="48"/>
    </row>
    <row r="211" spans="5:6" ht="12.75">
      <c r="E211" s="48"/>
      <c r="F211" s="48"/>
    </row>
    <row r="212" spans="5:6" ht="12.75">
      <c r="E212" s="48"/>
      <c r="F212" s="48"/>
    </row>
    <row r="213" spans="5:6" ht="12.75">
      <c r="E213" s="48"/>
      <c r="F213" s="48"/>
    </row>
    <row r="214" spans="5:6" ht="12.75">
      <c r="E214" s="48"/>
      <c r="F214" s="48"/>
    </row>
    <row r="215" spans="5:6" ht="12.75">
      <c r="E215" s="48"/>
      <c r="F215" s="48"/>
    </row>
    <row r="216" spans="5:6" ht="12.75">
      <c r="E216" s="48"/>
      <c r="F216" s="48"/>
    </row>
    <row r="217" spans="5:6" ht="12.75">
      <c r="E217" s="48"/>
      <c r="F217" s="48"/>
    </row>
    <row r="218" spans="5:6" ht="12.75">
      <c r="E218" s="48"/>
      <c r="F218" s="48"/>
    </row>
    <row r="219" spans="5:6" ht="12.75">
      <c r="E219" s="48"/>
      <c r="F219" s="48"/>
    </row>
    <row r="220" spans="5:6" ht="12.75">
      <c r="E220" s="48"/>
      <c r="F220" s="48"/>
    </row>
    <row r="221" spans="5:6" ht="12.75">
      <c r="E221" s="48"/>
      <c r="F221" s="48"/>
    </row>
    <row r="222" spans="5:6" ht="12.75">
      <c r="E222" s="48"/>
      <c r="F222" s="48"/>
    </row>
    <row r="223" spans="5:6" ht="12.75">
      <c r="E223" s="48"/>
      <c r="F223" s="48"/>
    </row>
    <row r="224" spans="5:6" ht="12.75">
      <c r="E224" s="48"/>
      <c r="F224" s="48"/>
    </row>
    <row r="225" spans="5:6" ht="12.75">
      <c r="E225" s="48"/>
      <c r="F225" s="48"/>
    </row>
    <row r="226" spans="5:6" ht="12.75">
      <c r="E226" s="48"/>
      <c r="F226" s="48"/>
    </row>
    <row r="227" spans="5:6" ht="12.75">
      <c r="E227" s="48"/>
      <c r="F227" s="48"/>
    </row>
    <row r="228" spans="5:6" ht="12.75">
      <c r="E228" s="48"/>
      <c r="F228" s="48"/>
    </row>
    <row r="229" spans="5:6" ht="12.75">
      <c r="E229" s="48"/>
      <c r="F229" s="48"/>
    </row>
    <row r="230" spans="5:6" ht="12.75">
      <c r="E230" s="48"/>
      <c r="F230" s="48"/>
    </row>
    <row r="231" spans="5:6" ht="12.75">
      <c r="E231" s="48"/>
      <c r="F231" s="48"/>
    </row>
    <row r="232" spans="5:6" ht="12.75">
      <c r="E232" s="48"/>
      <c r="F232" s="48"/>
    </row>
    <row r="233" spans="5:6" ht="12.75">
      <c r="E233" s="48"/>
      <c r="F233" s="48"/>
    </row>
    <row r="234" spans="5:6" ht="12.75">
      <c r="E234" s="48"/>
      <c r="F234" s="48"/>
    </row>
    <row r="235" spans="5:6" ht="12.75">
      <c r="E235" s="48"/>
      <c r="F235" s="48"/>
    </row>
    <row r="236" spans="5:6" ht="12.75">
      <c r="E236" s="48"/>
      <c r="F236" s="48"/>
    </row>
    <row r="237" spans="5:6" ht="12.75">
      <c r="E237" s="48"/>
      <c r="F237" s="48"/>
    </row>
    <row r="238" spans="5:6" ht="12.75">
      <c r="E238" s="48"/>
      <c r="F238" s="48"/>
    </row>
    <row r="239" spans="5:6" ht="12.75">
      <c r="E239" s="48"/>
      <c r="F239" s="48"/>
    </row>
    <row r="240" spans="5:6" ht="12.75">
      <c r="E240" s="48"/>
      <c r="F240" s="48"/>
    </row>
    <row r="241" spans="5:6" ht="12.75">
      <c r="E241" s="48"/>
      <c r="F241" s="48"/>
    </row>
    <row r="242" spans="5:6" ht="12.75">
      <c r="E242" s="48"/>
      <c r="F242" s="48"/>
    </row>
    <row r="243" spans="5:6" ht="12.75">
      <c r="E243" s="48"/>
      <c r="F243" s="48"/>
    </row>
    <row r="244" spans="5:6" ht="12.75">
      <c r="E244" s="48"/>
      <c r="F244" s="48"/>
    </row>
    <row r="245" spans="5:6" ht="12.75">
      <c r="E245" s="48"/>
      <c r="F245" s="48"/>
    </row>
    <row r="246" spans="5:6" ht="12.75">
      <c r="E246" s="48"/>
      <c r="F246" s="48"/>
    </row>
    <row r="247" spans="5:6" ht="12.75">
      <c r="E247" s="48"/>
      <c r="F247" s="48"/>
    </row>
    <row r="248" spans="5:6" ht="12.75">
      <c r="E248" s="48"/>
      <c r="F248" s="48"/>
    </row>
    <row r="249" spans="5:6" ht="12.75">
      <c r="E249" s="48"/>
      <c r="F249" s="48"/>
    </row>
    <row r="250" spans="5:6" ht="12.75">
      <c r="E250" s="48"/>
      <c r="F250" s="48"/>
    </row>
    <row r="251" spans="5:6" ht="12.75">
      <c r="E251" s="48"/>
      <c r="F251" s="48"/>
    </row>
    <row r="252" spans="5:6" ht="12.75">
      <c r="E252" s="48"/>
      <c r="F252" s="48"/>
    </row>
    <row r="253" spans="5:6" ht="12.75">
      <c r="E253" s="48"/>
      <c r="F253" s="48"/>
    </row>
    <row r="254" spans="5:6" ht="12.75">
      <c r="E254" s="48"/>
      <c r="F254" s="48"/>
    </row>
    <row r="255" spans="5:6" ht="12.75">
      <c r="E255" s="48"/>
      <c r="F255" s="48"/>
    </row>
    <row r="256" spans="5:6" ht="12.75">
      <c r="E256" s="48"/>
      <c r="F256" s="48"/>
    </row>
    <row r="257" spans="5:6" ht="12.75">
      <c r="E257" s="48"/>
      <c r="F257" s="48"/>
    </row>
    <row r="258" spans="5:6" ht="12.75">
      <c r="E258" s="48"/>
      <c r="F258" s="48"/>
    </row>
    <row r="259" spans="5:6" ht="12.75">
      <c r="E259" s="48"/>
      <c r="F259" s="48"/>
    </row>
    <row r="260" spans="5:6" ht="12.75">
      <c r="E260" s="48"/>
      <c r="F260" s="48"/>
    </row>
    <row r="261" spans="5:6" ht="12.75">
      <c r="E261" s="48"/>
      <c r="F261" s="48"/>
    </row>
    <row r="262" spans="5:6" ht="12.75">
      <c r="E262" s="48"/>
      <c r="F262" s="48"/>
    </row>
    <row r="263" spans="5:6" ht="12.75">
      <c r="E263" s="48"/>
      <c r="F263" s="48"/>
    </row>
    <row r="264" spans="5:6" ht="12.75">
      <c r="E264" s="48"/>
      <c r="F264" s="48"/>
    </row>
    <row r="265" spans="5:6" ht="12.75">
      <c r="E265" s="48"/>
      <c r="F265" s="48"/>
    </row>
    <row r="266" spans="5:6" ht="12.75">
      <c r="E266" s="48"/>
      <c r="F266" s="48"/>
    </row>
    <row r="267" spans="5:6" ht="12.75">
      <c r="E267" s="48"/>
      <c r="F267" s="48"/>
    </row>
    <row r="268" spans="5:6" ht="12.75">
      <c r="E268" s="48"/>
      <c r="F268" s="48"/>
    </row>
    <row r="269" spans="5:6" ht="12.75">
      <c r="E269" s="48"/>
      <c r="F269" s="48"/>
    </row>
    <row r="270" spans="5:6" ht="12.75">
      <c r="E270" s="48"/>
      <c r="F270" s="48"/>
    </row>
    <row r="271" spans="5:6" ht="12.75">
      <c r="E271" s="48"/>
      <c r="F271" s="48"/>
    </row>
    <row r="272" spans="5:6" ht="12.75">
      <c r="E272" s="48"/>
      <c r="F272" s="48"/>
    </row>
    <row r="273" spans="5:6" ht="12.75">
      <c r="E273" s="48"/>
      <c r="F273" s="48"/>
    </row>
    <row r="274" spans="5:6" ht="12.75">
      <c r="E274" s="48"/>
      <c r="F274" s="48"/>
    </row>
    <row r="275" spans="5:6" ht="12.75">
      <c r="E275" s="48"/>
      <c r="F275" s="48"/>
    </row>
    <row r="276" spans="5:6" ht="12.75">
      <c r="E276" s="48"/>
      <c r="F276" s="48"/>
    </row>
    <row r="277" spans="5:6" ht="12.75">
      <c r="E277" s="48"/>
      <c r="F277" s="48"/>
    </row>
    <row r="278" spans="5:6" ht="12.75">
      <c r="E278" s="48"/>
      <c r="F278" s="48"/>
    </row>
    <row r="279" spans="5:6" ht="12.75">
      <c r="E279" s="48"/>
      <c r="F279" s="48"/>
    </row>
    <row r="280" spans="5:6" ht="12.75">
      <c r="E280" s="48"/>
      <c r="F280" s="48"/>
    </row>
    <row r="281" spans="5:6" ht="12.75">
      <c r="E281" s="48"/>
      <c r="F281" s="48"/>
    </row>
    <row r="282" spans="5:6" ht="12.75">
      <c r="E282" s="48"/>
      <c r="F282" s="48"/>
    </row>
    <row r="283" spans="5:6" ht="12.75">
      <c r="E283" s="48"/>
      <c r="F283" s="48"/>
    </row>
    <row r="284" spans="5:6" ht="12.75">
      <c r="E284" s="48"/>
      <c r="F284" s="48"/>
    </row>
    <row r="285" spans="5:6" ht="12.75">
      <c r="E285" s="48"/>
      <c r="F285" s="48"/>
    </row>
    <row r="286" spans="5:6" ht="12.75">
      <c r="E286" s="48"/>
      <c r="F286" s="48"/>
    </row>
    <row r="287" spans="5:6" ht="12.75">
      <c r="E287" s="48"/>
      <c r="F287" s="48"/>
    </row>
    <row r="288" spans="5:6" ht="12.75">
      <c r="E288" s="48"/>
      <c r="F288" s="48"/>
    </row>
    <row r="289" spans="5:6" ht="12.75">
      <c r="E289" s="48"/>
      <c r="F289" s="48"/>
    </row>
    <row r="290" spans="5:6" ht="12.75">
      <c r="E290" s="48"/>
      <c r="F290" s="48"/>
    </row>
    <row r="291" spans="5:6" ht="12.75">
      <c r="E291" s="48"/>
      <c r="F291" s="48"/>
    </row>
    <row r="292" spans="5:6" ht="12.75">
      <c r="E292" s="48"/>
      <c r="F292" s="48"/>
    </row>
    <row r="293" spans="5:6" ht="12.75">
      <c r="E293" s="48"/>
      <c r="F293" s="48"/>
    </row>
    <row r="294" spans="5:6" ht="12.75">
      <c r="E294" s="48"/>
      <c r="F294" s="48"/>
    </row>
    <row r="295" spans="5:6" ht="12.75">
      <c r="E295" s="48"/>
      <c r="F295" s="48"/>
    </row>
    <row r="296" spans="5:6" ht="12.75">
      <c r="E296" s="48"/>
      <c r="F296" s="48"/>
    </row>
    <row r="297" spans="5:6" ht="12.75">
      <c r="E297" s="48"/>
      <c r="F297" s="48"/>
    </row>
    <row r="298" spans="5:6" ht="12.75">
      <c r="E298" s="48"/>
      <c r="F298" s="48"/>
    </row>
    <row r="299" spans="5:6" ht="12.75">
      <c r="E299" s="48"/>
      <c r="F299" s="48"/>
    </row>
    <row r="300" spans="5:6" ht="12.75">
      <c r="E300" s="48"/>
      <c r="F300" s="48"/>
    </row>
    <row r="301" spans="5:6" ht="12.75">
      <c r="E301" s="48"/>
      <c r="F301" s="48"/>
    </row>
    <row r="302" spans="5:6" ht="12.75">
      <c r="E302" s="48"/>
      <c r="F302" s="48"/>
    </row>
    <row r="303" spans="5:6" ht="12.75">
      <c r="E303" s="48"/>
      <c r="F303" s="48"/>
    </row>
    <row r="304" spans="5:6" ht="12.75">
      <c r="E304" s="48"/>
      <c r="F304" s="48"/>
    </row>
    <row r="305" spans="5:6" ht="12.75">
      <c r="E305" s="48"/>
      <c r="F305" s="48"/>
    </row>
    <row r="306" spans="5:6" ht="12.75">
      <c r="E306" s="48"/>
      <c r="F306" s="48"/>
    </row>
    <row r="307" spans="5:6" ht="12.75">
      <c r="E307" s="48"/>
      <c r="F307" s="48"/>
    </row>
    <row r="308" spans="5:6" ht="12.75">
      <c r="E308" s="48"/>
      <c r="F308" s="48"/>
    </row>
    <row r="309" spans="5:6" ht="12.75">
      <c r="E309" s="48"/>
      <c r="F309" s="48"/>
    </row>
    <row r="310" spans="5:6" ht="12.75">
      <c r="E310" s="48"/>
      <c r="F310" s="48"/>
    </row>
    <row r="311" spans="5:6" ht="12.75">
      <c r="E311" s="48"/>
      <c r="F311" s="48"/>
    </row>
    <row r="312" spans="5:6" ht="12.75">
      <c r="E312" s="48"/>
      <c r="F312" s="48"/>
    </row>
    <row r="313" spans="5:6" ht="12.75">
      <c r="E313" s="48"/>
      <c r="F313" s="48"/>
    </row>
    <row r="314" spans="5:6" ht="12.75">
      <c r="E314" s="48"/>
      <c r="F314" s="48"/>
    </row>
    <row r="315" spans="5:6" ht="12.75">
      <c r="E315" s="48"/>
      <c r="F315" s="48"/>
    </row>
    <row r="316" spans="5:6" ht="12.75">
      <c r="E316" s="48"/>
      <c r="F316" s="48"/>
    </row>
    <row r="317" spans="5:6" ht="12.75">
      <c r="E317" s="48"/>
      <c r="F317" s="48"/>
    </row>
    <row r="318" spans="5:6" ht="12.75">
      <c r="E318" s="48"/>
      <c r="F318" s="48"/>
    </row>
    <row r="319" spans="5:6" ht="12.75">
      <c r="E319" s="48"/>
      <c r="F319" s="48"/>
    </row>
    <row r="320" spans="5:6" ht="12.75">
      <c r="E320" s="48"/>
      <c r="F320" s="48"/>
    </row>
    <row r="321" spans="5:6" ht="12.75">
      <c r="E321" s="48"/>
      <c r="F321" s="48"/>
    </row>
    <row r="322" spans="5:6" ht="12.75">
      <c r="E322" s="48"/>
      <c r="F322" s="48"/>
    </row>
    <row r="323" spans="5:6" ht="12.75">
      <c r="E323" s="48"/>
      <c r="F323" s="48"/>
    </row>
    <row r="324" spans="5:6" ht="12.75">
      <c r="E324" s="48"/>
      <c r="F324" s="48"/>
    </row>
    <row r="325" spans="5:6" ht="12.75">
      <c r="E325" s="48"/>
      <c r="F325" s="48"/>
    </row>
    <row r="326" spans="5:6" ht="12.75">
      <c r="E326" s="48"/>
      <c r="F326" s="48"/>
    </row>
    <row r="327" spans="5:6" ht="12.75">
      <c r="E327" s="48"/>
      <c r="F327" s="48"/>
    </row>
    <row r="328" spans="5:6" ht="12.75">
      <c r="E328" s="48"/>
      <c r="F328" s="48"/>
    </row>
    <row r="329" spans="5:6" ht="12.75">
      <c r="E329" s="48"/>
      <c r="F329" s="48"/>
    </row>
    <row r="330" spans="5:6" ht="12.75">
      <c r="E330" s="48"/>
      <c r="F330" s="48"/>
    </row>
    <row r="331" spans="5:6" ht="12.75">
      <c r="E331" s="48"/>
      <c r="F331" s="48"/>
    </row>
    <row r="332" spans="5:6" ht="12.75">
      <c r="E332" s="48"/>
      <c r="F332" s="48"/>
    </row>
    <row r="333" spans="5:6" ht="12.75">
      <c r="E333" s="48"/>
      <c r="F333" s="48"/>
    </row>
    <row r="334" spans="5:6" ht="12.75">
      <c r="E334" s="48"/>
      <c r="F334" s="48"/>
    </row>
    <row r="335" spans="5:6" ht="12.75">
      <c r="E335" s="48"/>
      <c r="F335" s="48"/>
    </row>
    <row r="336" spans="5:6" ht="12.75">
      <c r="E336" s="48"/>
      <c r="F336" s="48"/>
    </row>
    <row r="337" spans="5:6" ht="12.75">
      <c r="E337" s="48"/>
      <c r="F337" s="48"/>
    </row>
    <row r="338" spans="5:6" ht="12.75">
      <c r="E338" s="48"/>
      <c r="F338" s="48"/>
    </row>
    <row r="339" spans="5:6" ht="12.75">
      <c r="E339" s="48"/>
      <c r="F339" s="48"/>
    </row>
    <row r="340" spans="5:6" ht="12.75">
      <c r="E340" s="48"/>
      <c r="F340" s="48"/>
    </row>
    <row r="341" spans="5:6" ht="12.75">
      <c r="E341" s="48"/>
      <c r="F341" s="48"/>
    </row>
    <row r="342" spans="5:6" ht="12.75">
      <c r="E342" s="48"/>
      <c r="F342" s="48"/>
    </row>
    <row r="343" spans="5:6" ht="12.75">
      <c r="E343" s="48"/>
      <c r="F343" s="48"/>
    </row>
    <row r="344" spans="5:6" ht="12.75">
      <c r="E344" s="48"/>
      <c r="F344" s="48"/>
    </row>
    <row r="345" spans="5:6" ht="12.75">
      <c r="E345" s="48"/>
      <c r="F345" s="48"/>
    </row>
    <row r="346" spans="5:6" ht="12.75">
      <c r="E346" s="48"/>
      <c r="F346" s="48"/>
    </row>
    <row r="347" spans="5:6" ht="12.75">
      <c r="E347" s="48"/>
      <c r="F347" s="48"/>
    </row>
    <row r="348" spans="5:6" ht="12.75">
      <c r="E348" s="48"/>
      <c r="F348" s="48"/>
    </row>
    <row r="349" spans="5:6" ht="12.75">
      <c r="E349" s="48"/>
      <c r="F349" s="48"/>
    </row>
    <row r="350" spans="5:6" ht="12.75">
      <c r="E350" s="48"/>
      <c r="F350" s="48"/>
    </row>
    <row r="351" spans="5:6" ht="12.75">
      <c r="E351" s="48"/>
      <c r="F351" s="48"/>
    </row>
    <row r="352" spans="5:6" ht="12.75">
      <c r="E352" s="48"/>
      <c r="F352" s="48"/>
    </row>
    <row r="353" spans="5:6" ht="12.75">
      <c r="E353" s="48"/>
      <c r="F353" s="48"/>
    </row>
    <row r="354" spans="5:6" ht="12.75">
      <c r="E354" s="48"/>
      <c r="F354" s="48"/>
    </row>
    <row r="355" spans="5:6" ht="12.75">
      <c r="E355" s="48"/>
      <c r="F355" s="48"/>
    </row>
    <row r="356" spans="5:6" ht="12.75">
      <c r="E356" s="48"/>
      <c r="F356" s="48"/>
    </row>
    <row r="357" spans="5:6" ht="12.75">
      <c r="E357" s="48"/>
      <c r="F357" s="48"/>
    </row>
    <row r="358" spans="5:6" ht="12.75">
      <c r="E358" s="48"/>
      <c r="F358" s="48"/>
    </row>
    <row r="359" spans="5:6" ht="12.75">
      <c r="E359" s="48"/>
      <c r="F359" s="48"/>
    </row>
    <row r="360" spans="5:6" ht="12.75">
      <c r="E360" s="48"/>
      <c r="F360" s="48"/>
    </row>
    <row r="361" spans="5:6" ht="12.75">
      <c r="E361" s="48"/>
      <c r="F361" s="48"/>
    </row>
    <row r="362" spans="5:6" ht="12.75">
      <c r="E362" s="48"/>
      <c r="F362" s="48"/>
    </row>
    <row r="363" spans="5:6" ht="12.75">
      <c r="E363" s="48"/>
      <c r="F363" s="48"/>
    </row>
    <row r="364" spans="5:6" ht="12.75">
      <c r="E364" s="48"/>
      <c r="F364" s="48"/>
    </row>
  </sheetData>
  <sheetProtection/>
  <mergeCells count="88">
    <mergeCell ref="B112:C112"/>
    <mergeCell ref="A67:C67"/>
    <mergeCell ref="B157:C157"/>
    <mergeCell ref="B126:C126"/>
    <mergeCell ref="B99:C99"/>
    <mergeCell ref="B132:C132"/>
    <mergeCell ref="B110:C110"/>
    <mergeCell ref="B58:C58"/>
    <mergeCell ref="B63:C63"/>
    <mergeCell ref="B65:C65"/>
    <mergeCell ref="B103:C103"/>
    <mergeCell ref="B108:C108"/>
    <mergeCell ref="A137:A138"/>
    <mergeCell ref="A140:A141"/>
    <mergeCell ref="A139:C139"/>
    <mergeCell ref="B140:C140"/>
    <mergeCell ref="B135:C135"/>
    <mergeCell ref="B68:C68"/>
    <mergeCell ref="B88:C88"/>
    <mergeCell ref="B71:B76"/>
    <mergeCell ref="B113:B114"/>
    <mergeCell ref="B128:C128"/>
    <mergeCell ref="A95:A97"/>
    <mergeCell ref="A107:C107"/>
    <mergeCell ref="A99:A102"/>
    <mergeCell ref="A23:C23"/>
    <mergeCell ref="B24:C24"/>
    <mergeCell ref="A44:C44"/>
    <mergeCell ref="B53:B56"/>
    <mergeCell ref="B70:C70"/>
    <mergeCell ref="B51:C51"/>
    <mergeCell ref="B101:C101"/>
    <mergeCell ref="A1:H1"/>
    <mergeCell ref="A2:H2"/>
    <mergeCell ref="G5:G6"/>
    <mergeCell ref="H5:H6"/>
    <mergeCell ref="A5:C6"/>
    <mergeCell ref="B21:C21"/>
    <mergeCell ref="D5:D6"/>
    <mergeCell ref="A13:A19"/>
    <mergeCell ref="B17:B19"/>
    <mergeCell ref="B15:C15"/>
    <mergeCell ref="E5:E6"/>
    <mergeCell ref="F5:F6"/>
    <mergeCell ref="A12:C12"/>
    <mergeCell ref="B13:C13"/>
    <mergeCell ref="A30:A43"/>
    <mergeCell ref="B42:B43"/>
    <mergeCell ref="A7:C10"/>
    <mergeCell ref="A47:C47"/>
    <mergeCell ref="A21:A22"/>
    <mergeCell ref="B49:B50"/>
    <mergeCell ref="A20:C20"/>
    <mergeCell ref="A29:C29"/>
    <mergeCell ref="B45:C45"/>
    <mergeCell ref="B40:C40"/>
    <mergeCell ref="B31:B39"/>
    <mergeCell ref="B26:C26"/>
    <mergeCell ref="A168:A169"/>
    <mergeCell ref="A166:A167"/>
    <mergeCell ref="B78:C78"/>
    <mergeCell ref="A98:C98"/>
    <mergeCell ref="B121:C121"/>
    <mergeCell ref="A123:C123"/>
    <mergeCell ref="A159:C159"/>
    <mergeCell ref="B164:C164"/>
    <mergeCell ref="A142:C142"/>
    <mergeCell ref="A110:A119"/>
    <mergeCell ref="A143:A144"/>
    <mergeCell ref="B143:C143"/>
    <mergeCell ref="B30:C30"/>
    <mergeCell ref="B61:C61"/>
    <mergeCell ref="A60:C60"/>
    <mergeCell ref="A61:A62"/>
    <mergeCell ref="B48:C48"/>
    <mergeCell ref="B95:C95"/>
    <mergeCell ref="B124:C124"/>
    <mergeCell ref="B117:C117"/>
    <mergeCell ref="G181:H184"/>
    <mergeCell ref="B166:C166"/>
    <mergeCell ref="B155:C155"/>
    <mergeCell ref="B130:C130"/>
    <mergeCell ref="B168:C168"/>
    <mergeCell ref="B145:C145"/>
    <mergeCell ref="B151:C151"/>
    <mergeCell ref="B137:C137"/>
    <mergeCell ref="B160:C160"/>
    <mergeCell ref="B162:C162"/>
  </mergeCells>
  <printOptions horizontalCentered="1"/>
  <pageMargins left="0.984251968503937" right="0.3937007874015748" top="0.7086614173228347" bottom="0.984251968503937" header="0.4724409448818898" footer="0.5118110236220472"/>
  <pageSetup horizontalDpi="600" verticalDpi="600" orientation="portrait" paperSize="9" scale="85" r:id="rId1"/>
  <headerFooter alignWithMargins="0">
    <oddFooter>&amp;CDochody -  2020 rok
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Iza Baczkowska</cp:lastModifiedBy>
  <cp:lastPrinted>2021-03-30T07:34:20Z</cp:lastPrinted>
  <dcterms:created xsi:type="dcterms:W3CDTF">2007-08-17T10:47:44Z</dcterms:created>
  <dcterms:modified xsi:type="dcterms:W3CDTF">2021-03-31T05:10:34Z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